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P:\Projekte\Koordination PV\RRF - PV Projekt\03_TP PPV-Digitale Plattform\01_TA Content Management\03_AP Content PVE Gründung\Inhalte Downloadbereich PPV\Doks. mit neuem CI\Standort, Ausstattung und IT\"/>
    </mc:Choice>
  </mc:AlternateContent>
  <xr:revisionPtr revIDLastSave="0" documentId="8_{5649F021-03FE-4451-8D6D-08747E896145}" xr6:coauthVersionLast="45" xr6:coauthVersionMax="45" xr10:uidLastSave="{00000000-0000-0000-0000-000000000000}"/>
  <bookViews>
    <workbookView xWindow="28680" yWindow="-120" windowWidth="29040" windowHeight="15840" tabRatio="773" xr2:uid="{00000000-000D-0000-FFFF-FFFF00000000}"/>
  </bookViews>
  <sheets>
    <sheet name="Impressum" sheetId="9" r:id="rId1"/>
    <sheet name="PHC_RFP_Typ1" sheetId="1" r:id="rId2"/>
    <sheet name="PHC_Grundstück_Typ1" sheetId="3" r:id="rId3"/>
    <sheet name="PHC_Kostenschätzung_Typ1" sheetId="5" r:id="rId4"/>
    <sheet name="PHC_RFP_Typ2" sheetId="2" r:id="rId5"/>
    <sheet name="PHC_Grundstück_Typ2" sheetId="4" r:id="rId6"/>
    <sheet name="PHC_Kostenschätzung_Typ2" sheetId="6" r:id="rId7"/>
  </sheets>
  <definedNames>
    <definedName name="_xlnm.Print_Area" localSheetId="0">Impressum!$A$1:$G$54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4" l="1"/>
  <c r="D8" i="4"/>
  <c r="D7" i="4"/>
  <c r="D5" i="4"/>
  <c r="D8" i="3"/>
  <c r="D7" i="3"/>
  <c r="D6" i="3"/>
  <c r="D37" i="2"/>
  <c r="D36" i="2"/>
  <c r="D35" i="2"/>
  <c r="D34" i="2"/>
  <c r="D31" i="2"/>
  <c r="D30" i="2"/>
  <c r="D29" i="2"/>
  <c r="D28" i="2"/>
  <c r="D27" i="2"/>
  <c r="D26" i="2"/>
  <c r="D25" i="2"/>
  <c r="D24" i="2"/>
  <c r="D23" i="2"/>
  <c r="D22" i="2"/>
  <c r="D21" i="2"/>
  <c r="D18" i="2"/>
  <c r="D17" i="2"/>
  <c r="D16" i="2"/>
  <c r="D15" i="2"/>
  <c r="D14" i="2"/>
  <c r="D13" i="2"/>
  <c r="D10" i="2"/>
  <c r="D9" i="2"/>
  <c r="D8" i="2"/>
  <c r="D7" i="2"/>
  <c r="D6" i="2"/>
  <c r="D40" i="1"/>
  <c r="D39" i="1"/>
  <c r="D38" i="1"/>
  <c r="D37" i="1"/>
  <c r="D34" i="1"/>
  <c r="D33" i="1"/>
  <c r="D32" i="1"/>
  <c r="D31" i="1"/>
  <c r="D30" i="1"/>
  <c r="D29" i="1"/>
  <c r="D28" i="1"/>
  <c r="D27" i="1"/>
  <c r="D26" i="1"/>
  <c r="D25" i="1"/>
  <c r="D24" i="1"/>
  <c r="D23" i="1"/>
  <c r="D20" i="1"/>
  <c r="D19" i="1"/>
  <c r="D18" i="1"/>
  <c r="D17" i="1"/>
  <c r="D16" i="1"/>
  <c r="D15" i="1"/>
  <c r="D14" i="1"/>
  <c r="D13" i="1"/>
  <c r="E12" i="1" s="1"/>
  <c r="D7" i="1"/>
  <c r="D8" i="1"/>
  <c r="D9" i="1"/>
  <c r="D10" i="1"/>
  <c r="D6" i="1"/>
  <c r="D11" i="4" l="1"/>
  <c r="E36" i="1"/>
  <c r="E5" i="1"/>
  <c r="E42" i="1" s="1"/>
  <c r="E43" i="1" s="1"/>
  <c r="E22" i="1"/>
  <c r="E33" i="2"/>
  <c r="E20" i="2"/>
  <c r="E12" i="2"/>
  <c r="E5" i="2"/>
  <c r="C5" i="3" l="1"/>
  <c r="D5" i="3" s="1"/>
  <c r="D11" i="3" s="1"/>
  <c r="C3" i="5"/>
  <c r="E12" i="5" s="1"/>
  <c r="G12" i="5" s="1"/>
  <c r="I12" i="5" s="1"/>
  <c r="E39" i="2"/>
  <c r="E40" i="2" s="1"/>
  <c r="C3" i="6" s="1"/>
  <c r="C13" i="5" l="1"/>
  <c r="E17" i="5"/>
  <c r="G17" i="5" s="1"/>
  <c r="I17" i="5" s="1"/>
  <c r="C14" i="5"/>
  <c r="E14" i="5" s="1"/>
  <c r="G14" i="5" s="1"/>
  <c r="I14" i="5" s="1"/>
  <c r="C15" i="5"/>
  <c r="E15" i="5" s="1"/>
  <c r="G15" i="5" s="1"/>
  <c r="I15" i="5" s="1"/>
  <c r="E16" i="5"/>
  <c r="G16" i="5" s="1"/>
  <c r="I16" i="5" s="1"/>
  <c r="C14" i="6"/>
  <c r="E14" i="6" s="1"/>
  <c r="G14" i="6" s="1"/>
  <c r="I14" i="6" s="1"/>
  <c r="C13" i="6"/>
  <c r="E16" i="6"/>
  <c r="G16" i="6" s="1"/>
  <c r="I16" i="6" s="1"/>
  <c r="C15" i="6"/>
  <c r="E15" i="6" s="1"/>
  <c r="G15" i="6" s="1"/>
  <c r="I15" i="6" s="1"/>
  <c r="E17" i="6"/>
  <c r="G17" i="6" s="1"/>
  <c r="I17" i="6" s="1"/>
  <c r="E12" i="6"/>
  <c r="C22" i="5"/>
  <c r="C23" i="5" s="1"/>
  <c r="E13" i="5"/>
  <c r="E22" i="5" s="1"/>
  <c r="E23" i="5" s="1"/>
  <c r="G19" i="5" l="1"/>
  <c r="I19" i="5" s="1"/>
  <c r="G13" i="5"/>
  <c r="I13" i="5" s="1"/>
  <c r="G12" i="6"/>
  <c r="I12" i="6" s="1"/>
  <c r="G20" i="5"/>
  <c r="I20" i="5" s="1"/>
  <c r="C22" i="6"/>
  <c r="E13" i="6"/>
  <c r="G13" i="6" s="1"/>
  <c r="I13" i="6" s="1"/>
  <c r="G18" i="5"/>
  <c r="I18" i="5" s="1"/>
  <c r="C23" i="6" l="1"/>
  <c r="G20" i="6"/>
  <c r="I20" i="6" s="1"/>
  <c r="G19" i="6"/>
  <c r="I19" i="6" s="1"/>
  <c r="E22" i="6"/>
  <c r="I22" i="5"/>
  <c r="I23" i="5" s="1"/>
  <c r="G22" i="5"/>
  <c r="G23" i="5" s="1"/>
  <c r="G18" i="6" l="1"/>
  <c r="E23" i="6"/>
  <c r="G22" i="6" l="1"/>
  <c r="G23" i="6" s="1"/>
  <c r="I18" i="6"/>
  <c r="I22" i="6" s="1"/>
  <c r="I23" i="6" s="1"/>
</calcChain>
</file>

<file path=xl/sharedStrings.xml><?xml version="1.0" encoding="utf-8"?>
<sst xmlns="http://schemas.openxmlformats.org/spreadsheetml/2006/main" count="248" uniqueCount="122">
  <si>
    <t>Raum- und Funktionsprogramm</t>
  </si>
  <si>
    <t>PVE Typ 1</t>
  </si>
  <si>
    <t>Raumbezeichnung</t>
  </si>
  <si>
    <t>Anzahl der Räume</t>
  </si>
  <si>
    <t>Summe Nutzfläche m²</t>
  </si>
  <si>
    <t>Nutzfläche je Raumart m²</t>
  </si>
  <si>
    <t>Nutzfläche je Raum m²</t>
  </si>
  <si>
    <t>Anmerkungen</t>
  </si>
  <si>
    <t>Raumzone Kernbereich</t>
  </si>
  <si>
    <t>Erstuntersuchungen/ Blutabnahme/Labor</t>
  </si>
  <si>
    <t>Ordination, Patientengespräch</t>
  </si>
  <si>
    <t>Ordination, Behandlung</t>
  </si>
  <si>
    <t>Behandlung/Ruheraum/Infusionen</t>
  </si>
  <si>
    <t>WC, Vorraum mit Durchreiche</t>
  </si>
  <si>
    <t>inkl. Quick-Tests; Handling Probenabnahmen (Versand)</t>
  </si>
  <si>
    <t>mit Besprechungseinheit Patient/Arzt, Liege</t>
  </si>
  <si>
    <t>in direkter Verbindung mit Erst-Ordinationsraum; Liege</t>
  </si>
  <si>
    <t>Kojen a 2 Plätze mit 6 m²; gemeinsame Nutzung von Ordinationen, davon 1 Koje für Wundbehandlung</t>
  </si>
  <si>
    <t>für Damen und Herren</t>
  </si>
  <si>
    <t>U/B-/Arbeitsraum Pflege</t>
  </si>
  <si>
    <t>Elektrotherapie</t>
  </si>
  <si>
    <t>Spielecke</t>
  </si>
  <si>
    <t>Multifunktionsraum</t>
  </si>
  <si>
    <t>in räumlicher Nähe zur Infusionstherapie; inkl. Pflegerische Beratungsgespräche; inkl. Arbeitszone rein, Lagerung und Aufbereitung von Medikamenten, Infusionen</t>
  </si>
  <si>
    <t>3 Plätze a 6 m² zusätzlich Vorzone und Lager</t>
  </si>
  <si>
    <t>kombinierte Nutzung</t>
  </si>
  <si>
    <t>mit Liege</t>
  </si>
  <si>
    <t>integriert in Wartebereich</t>
  </si>
  <si>
    <t>für Gruppentherapien, Selbsthilfegruppen</t>
  </si>
  <si>
    <t>Raumzone Patientenanmeldung, Verwaltung, Sozialräume</t>
  </si>
  <si>
    <t>Anmeldung , Backoffice Adm.</t>
  </si>
  <si>
    <t>Leitung</t>
  </si>
  <si>
    <t>Büro Verwaltung</t>
  </si>
  <si>
    <t>IT-Serverraum</t>
  </si>
  <si>
    <t>Sozialraum</t>
  </si>
  <si>
    <t>Subwartezonen</t>
  </si>
  <si>
    <t>Personal-WC</t>
  </si>
  <si>
    <t>Patienten-WC</t>
  </si>
  <si>
    <t>Behinderten-WC</t>
  </si>
  <si>
    <t>Umkleide-D mit Dusche</t>
  </si>
  <si>
    <t>Umkleide-H mit Dusche</t>
  </si>
  <si>
    <t>2-3 Anmeldeschalter frontoffice für Ordinationsgehilfen,</t>
  </si>
  <si>
    <t>1-2 Arbeitsplätze</t>
  </si>
  <si>
    <t>multiprofessionelle Nutzung durch das Personal</t>
  </si>
  <si>
    <t>für 15 gleichzeitig wartende Patienten zuzügl. 50% Begleitpersonen (1,5 m² je Person)</t>
  </si>
  <si>
    <t>entwurfsabhängig, z.B. kleine Kinderwartezone, dezentrale Warteplätze</t>
  </si>
  <si>
    <t>inkl.Wickelmöglichkeit</t>
  </si>
  <si>
    <t>Personalgarderobe, rund 15 Kästchen</t>
  </si>
  <si>
    <t>Personalgarderobe, rund 10 Kästchen</t>
  </si>
  <si>
    <t>Raumzone Ver- und Entsorgung</t>
  </si>
  <si>
    <t>Reinigungsstützpunkt</t>
  </si>
  <si>
    <t>Entsorgung/Arbeitsraum unrein</t>
  </si>
  <si>
    <t>Lager</t>
  </si>
  <si>
    <t>Müllraum</t>
  </si>
  <si>
    <t>Raumzone weitere Gesundheitsberufe</t>
  </si>
  <si>
    <t>Summe an erforlderlicher Nutzfläche (NF) in m²</t>
  </si>
  <si>
    <t>Summe an erforlderlicher Bruttogeschoßfläche (BGF) in m²</t>
  </si>
  <si>
    <t>PVE Typ 2</t>
  </si>
  <si>
    <t>in direkter Verbindung mit Erst-Ordinationsraum; Liege; auch für
Nutzung durch andere Gesundheitsberufe, z.B. Hebammen,
Therapeuten</t>
  </si>
  <si>
    <t>3 Kojen a 6 m²; gemeinsame Nutzung von Ordinationen, davon 1
Koje für Wundbehandlung</t>
  </si>
  <si>
    <t>2 Plätze a 6 m² zusätzlich Vorzone und Lager</t>
  </si>
  <si>
    <t>Büro Verwaltung / Leitung</t>
  </si>
  <si>
    <t>2 Anmeldeschalter Frontoffice für Ordinationsgehilfen, Backoffice
für Administration</t>
  </si>
  <si>
    <t>1 Arbeitsplatz</t>
  </si>
  <si>
    <t>Personalgarderobe, rund 6 Kästchen</t>
  </si>
  <si>
    <t>für 8 gleichzeitig wartende Patienten zuzügl. 50% Begleitpersonen (1,5 m² je Person)</t>
  </si>
  <si>
    <t>Faktor 1,625 BGF/NF, BGF inkludiert Verkehrsflächen, Technikflächen, Flächenanteile für Konstruktion (Tara)</t>
  </si>
  <si>
    <t>Faktor 1,57 BGF/NF, BGF inkludiert Verkehrsflächen, Technikflächen, Flächenanteile für Konstruktion (Tara)</t>
  </si>
  <si>
    <t>Grundstücksbedarf</t>
  </si>
  <si>
    <t>Anzahl</t>
  </si>
  <si>
    <t>Fläche in m²</t>
  </si>
  <si>
    <t>Fläche gesamt in m²</t>
  </si>
  <si>
    <t>Gebäude</t>
  </si>
  <si>
    <t>Mögliche Abmessungen des Gebäudes ca. 50m x 21m</t>
  </si>
  <si>
    <t>Abstandsflächen</t>
  </si>
  <si>
    <t>Annahme freistehendes Gebäude (3-5m Abstand auf jeder Seite)</t>
  </si>
  <si>
    <t>PKW Stellplätze Mitarbeiter</t>
  </si>
  <si>
    <t>PKW Stellplätze Patienten</t>
  </si>
  <si>
    <t>Annahme nach Bedarf, unabhängig von gesetzlichen Vorgaben</t>
  </si>
  <si>
    <t>Pflichstellplätze</t>
  </si>
  <si>
    <t>sonstige Stellplätze für Fahrräder,..</t>
  </si>
  <si>
    <t>sind in den Abstandsflächen enthalten</t>
  </si>
  <si>
    <t>Summe an erforlderlicher Grundstücksfläche in m²</t>
  </si>
  <si>
    <t>Mögliche Abmessungen des Gebäudes ca. 30m x 22m</t>
  </si>
  <si>
    <t>Kostenbereiche nach Önorm B 1801-1</t>
  </si>
  <si>
    <t>Ausstattung einfach</t>
  </si>
  <si>
    <t>Ausstattung zweckmäßig</t>
  </si>
  <si>
    <t>Ausstattung gehoben</t>
  </si>
  <si>
    <t>€ netto je m² BGF zuzüglich gesetzl. MwSt.</t>
  </si>
  <si>
    <t>Bauwerkskosten 
BWK</t>
  </si>
  <si>
    <t>Baukosten 
BAK</t>
  </si>
  <si>
    <t>Errichtungskosten
ERK</t>
  </si>
  <si>
    <t>Gesamtkosten
GSK</t>
  </si>
  <si>
    <t>0 - Grund, standortabhängig</t>
  </si>
  <si>
    <t>1 - Auschließung</t>
  </si>
  <si>
    <t>2 - Bauwerk Rohbau</t>
  </si>
  <si>
    <t>3 - Bauwerk Technik</t>
  </si>
  <si>
    <t>4 - Bauwerk Ausbau</t>
  </si>
  <si>
    <t>5 - Einrichtung (inkl. IT und MT)</t>
  </si>
  <si>
    <t>6 - Außenanlagen</t>
  </si>
  <si>
    <t>7 - Honorare 19,5% von BAK</t>
  </si>
  <si>
    <t xml:space="preserve">Kostenschätzung +/- 25% </t>
  </si>
  <si>
    <t>exklusive Kosten für Grund</t>
  </si>
  <si>
    <t>Stand 05/2018</t>
  </si>
  <si>
    <t>m²</t>
  </si>
  <si>
    <t>8 - Nebenkosten 5% von BWK</t>
  </si>
  <si>
    <t>allg. Einr. (38%), MT (36%), IT (26%)</t>
  </si>
  <si>
    <t>Stellplätze im Freien</t>
  </si>
  <si>
    <t>Bruttogeschoßfläche (BGF) lt. Raum- und Funktionsprogramm</t>
  </si>
  <si>
    <t>Annahme: 100€ - 1.850€/m²</t>
  </si>
  <si>
    <t>gewählte Ausstattung für die Kostenschätzung</t>
  </si>
  <si>
    <t>EUR</t>
  </si>
  <si>
    <t>abhängig von Grundstück und Lage</t>
  </si>
  <si>
    <t>abhängig von gewählter Ausstattung</t>
  </si>
  <si>
    <t>9 - Reserven 10% von BWK</t>
  </si>
  <si>
    <t>Kosten / m² BGF (gerundet)</t>
  </si>
  <si>
    <t>Kostenbereich netto (gerundet)</t>
  </si>
  <si>
    <t>Einzeltherapieraum multiprofessionell</t>
  </si>
  <si>
    <t>Wartezonen</t>
  </si>
  <si>
    <r>
      <t>Hinweis:</t>
    </r>
    <r>
      <rPr>
        <sz val="12"/>
        <color theme="1"/>
        <rFont val="Corbel"/>
      </rPr>
      <t xml:space="preserve"> Dieses Dokument ist ein unverbindliches Muster, das sich zur Weiterbearbeitung eignet, und dient der Unterstützung von Personen, die eine Primärversorgungseinheit gemäß § 2 Primärversorgungsgesetz gründen oder an der Gründung einer solchen Primärversorgungseinheit interessiert sind. Die Muster sind an die konkreten Anforderungen anzupassen und sind gegebenenfalls auch zu ergänzen. Inhalte, die in kursiv gesetzt sind, müssen jedenfalls noch individualisiert werden. Bitte beachten Sie die Hinweise in den Fußnoten sowie weiterführende Informationen im Leitfaden „Der Weg zu Gründung“. Eine individuelle Beratung für die Gründung wird dadurch nicht ersetzt.</t>
    </r>
  </si>
  <si>
    <t xml:space="preserve">Das vorliegende Dokument wurde im Rahmen der Gründungsinitiative für die Primärversorgung durch SOLVE Consulting Management GmbH in Kooperation mit Arch. DI Harald Zesch erstellt. </t>
  </si>
  <si>
    <t>Die Gründungsinitiative für die Primärversorgung wird vom Bundesministerium für Soziales, Gesundheit, Pflege und Konsumentenschutz gemeinsam mit den Bundesländern, der Sozialversicherung und der Europäischen Kommission durchgeführt.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</si>
</sst>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0"/>
      <name val="Arial"/>
      <family val="2"/>
    </font>
    <font>
      <b/>
      <sz val="11"/>
      <color theme="0"/>
      <name val="Arial"/>
      <family val="2"/>
    </font>
    <font>
      <sz val="11"/>
      <color theme="1"/>
      <name val="Arial"/>
      <family val="2"/>
    </font>
    <font>
      <b/>
      <sz val="11"/>
      <color theme="1"/>
      <name val="Arial"/>
      <family val="2"/>
    </font>
    <font>
      <b/>
      <sz val="12"/>
      <color theme="0"/>
      <name val="Arial"/>
      <family val="2"/>
    </font>
    <font>
      <sz val="12"/>
      <color theme="1"/>
      <name val="Corbel"/>
    </font>
    <font>
      <b/>
      <sz val="12"/>
      <color theme="1"/>
      <name val="Corbel"/>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92D050"/>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theme="0" tint="-0.34998626667073579"/>
      </bottom>
      <diagonal/>
    </border>
    <border>
      <left style="medium">
        <color auto="1"/>
      </left>
      <right style="thin">
        <color auto="1"/>
      </right>
      <top style="thin">
        <color theme="0" tint="-0.34998626667073579"/>
      </top>
      <bottom style="thin">
        <color theme="0" tint="-0.34998626667073579"/>
      </bottom>
      <diagonal/>
    </border>
    <border>
      <left style="medium">
        <color auto="1"/>
      </left>
      <right style="thin">
        <color auto="1"/>
      </right>
      <top style="thin">
        <color theme="0" tint="-0.34998626667073579"/>
      </top>
      <bottom style="thin">
        <color auto="1"/>
      </bottom>
      <diagonal/>
    </border>
    <border>
      <left style="thin">
        <color auto="1"/>
      </left>
      <right style="thin">
        <color auto="1"/>
      </right>
      <top style="thin">
        <color auto="1"/>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auto="1"/>
      </bottom>
      <diagonal/>
    </border>
    <border>
      <left style="thin">
        <color auto="1"/>
      </left>
      <right style="medium">
        <color auto="1"/>
      </right>
      <top style="thin">
        <color auto="1"/>
      </top>
      <bottom style="thin">
        <color theme="0" tint="-0.34998626667073579"/>
      </bottom>
      <diagonal/>
    </border>
    <border>
      <left style="thin">
        <color auto="1"/>
      </left>
      <right style="medium">
        <color auto="1"/>
      </right>
      <top style="thin">
        <color theme="0" tint="-0.34998626667073579"/>
      </top>
      <bottom style="thin">
        <color theme="0" tint="-0.34998626667073579"/>
      </bottom>
      <diagonal/>
    </border>
    <border>
      <left style="thin">
        <color auto="1"/>
      </left>
      <right style="medium">
        <color auto="1"/>
      </right>
      <top style="thin">
        <color theme="0" tint="-0.34998626667073579"/>
      </top>
      <bottom style="thin">
        <color auto="1"/>
      </bottom>
      <diagonal/>
    </border>
    <border>
      <left style="thin">
        <color auto="1"/>
      </left>
      <right style="thin">
        <color auto="1"/>
      </right>
      <top style="thin">
        <color theme="0" tint="-0.34998626667073579"/>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theme="0" tint="-0.34998626667073579"/>
      </bottom>
      <diagonal/>
    </border>
  </borders>
  <cellStyleXfs count="1">
    <xf numFmtId="0" fontId="0" fillId="0" borderId="0"/>
  </cellStyleXfs>
  <cellXfs count="89">
    <xf numFmtId="0" fontId="0" fillId="0" borderId="0" xfId="0"/>
    <xf numFmtId="0" fontId="1" fillId="0" borderId="4" xfId="0" applyFont="1" applyBorder="1" applyAlignment="1">
      <alignment vertical="center"/>
    </xf>
    <xf numFmtId="0" fontId="0" fillId="0" borderId="0" xfId="0" applyBorder="1" applyAlignment="1">
      <alignment vertical="center"/>
    </xf>
    <xf numFmtId="0" fontId="1" fillId="0" borderId="0" xfId="0" applyFont="1"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4" xfId="0" applyBorder="1"/>
    <xf numFmtId="0" fontId="0" fillId="0" borderId="0" xfId="0" applyBorder="1"/>
    <xf numFmtId="0" fontId="0" fillId="0" borderId="5" xfId="0" applyBorder="1"/>
    <xf numFmtId="0" fontId="1" fillId="0" borderId="0" xfId="0" applyFont="1" applyBorder="1"/>
    <xf numFmtId="0" fontId="2" fillId="5" borderId="1" xfId="0" applyFont="1" applyFill="1" applyBorder="1" applyAlignment="1">
      <alignment vertical="center"/>
    </xf>
    <xf numFmtId="0" fontId="3" fillId="5" borderId="2" xfId="0" applyFont="1" applyFill="1" applyBorder="1"/>
    <xf numFmtId="0" fontId="3" fillId="5" borderId="3" xfId="0" applyFont="1" applyFill="1" applyBorder="1"/>
    <xf numFmtId="0" fontId="2" fillId="5" borderId="4" xfId="0" applyFont="1" applyFill="1" applyBorder="1" applyAlignment="1">
      <alignment vertical="center"/>
    </xf>
    <xf numFmtId="0" fontId="3" fillId="5" borderId="0" xfId="0" applyFont="1" applyFill="1" applyBorder="1"/>
    <xf numFmtId="0" fontId="3" fillId="5" borderId="5" xfId="0" applyFont="1" applyFill="1" applyBorder="1"/>
    <xf numFmtId="0" fontId="4" fillId="2" borderId="4" xfId="0" applyFont="1" applyFill="1" applyBorder="1" applyAlignment="1">
      <alignment vertical="center"/>
    </xf>
    <xf numFmtId="0" fontId="4" fillId="2" borderId="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5" fillId="0" borderId="4"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5"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vertical="center" wrapText="1"/>
    </xf>
    <xf numFmtId="0" fontId="4" fillId="0" borderId="4" xfId="0" applyFont="1" applyBorder="1" applyAlignment="1">
      <alignment vertical="center"/>
    </xf>
    <xf numFmtId="0" fontId="4" fillId="0" borderId="9" xfId="0" applyFont="1" applyBorder="1"/>
    <xf numFmtId="0" fontId="4" fillId="0" borderId="10" xfId="0" applyFont="1" applyBorder="1"/>
    <xf numFmtId="0" fontId="4" fillId="0" borderId="11" xfId="0" applyFont="1" applyBorder="1"/>
    <xf numFmtId="0" fontId="4" fillId="0" borderId="4" xfId="0" applyFont="1" applyBorder="1"/>
    <xf numFmtId="0" fontId="4" fillId="0" borderId="0" xfId="0" applyFont="1" applyBorder="1"/>
    <xf numFmtId="0" fontId="4" fillId="0" borderId="5" xfId="0" applyFont="1" applyBorder="1"/>
    <xf numFmtId="0" fontId="5" fillId="0" borderId="4" xfId="0" applyFont="1" applyBorder="1"/>
    <xf numFmtId="0" fontId="5" fillId="0" borderId="0" xfId="0" applyFont="1" applyBorder="1"/>
    <xf numFmtId="0" fontId="6" fillId="5" borderId="6" xfId="0" applyFont="1" applyFill="1" applyBorder="1" applyAlignment="1">
      <alignment vertical="center"/>
    </xf>
    <xf numFmtId="0" fontId="6" fillId="5" borderId="7" xfId="0" applyFont="1" applyFill="1" applyBorder="1" applyAlignment="1">
      <alignment vertical="center"/>
    </xf>
    <xf numFmtId="0" fontId="6" fillId="5" borderId="4" xfId="0" applyFont="1" applyFill="1" applyBorder="1" applyAlignment="1">
      <alignment vertical="center"/>
    </xf>
    <xf numFmtId="0" fontId="6" fillId="5" borderId="0" xfId="0" applyFont="1" applyFill="1" applyBorder="1" applyAlignment="1">
      <alignment vertical="center"/>
    </xf>
    <xf numFmtId="0" fontId="6" fillId="5" borderId="5" xfId="0" applyFont="1" applyFill="1" applyBorder="1" applyAlignment="1">
      <alignment vertical="center"/>
    </xf>
    <xf numFmtId="3" fontId="6" fillId="5" borderId="7" xfId="0" applyNumberFormat="1" applyFont="1" applyFill="1" applyBorder="1" applyAlignment="1">
      <alignment vertical="center"/>
    </xf>
    <xf numFmtId="0" fontId="6" fillId="5" borderId="8" xfId="0" applyFont="1" applyFill="1" applyBorder="1" applyAlignment="1">
      <alignment vertical="center" wrapText="1"/>
    </xf>
    <xf numFmtId="3" fontId="4" fillId="0" borderId="10" xfId="0" applyNumberFormat="1" applyFont="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0" xfId="0" applyFill="1" applyBorder="1" applyAlignment="1">
      <alignment vertical="center"/>
    </xf>
    <xf numFmtId="0" fontId="0" fillId="5" borderId="0" xfId="0" applyFill="1" applyBorder="1"/>
    <xf numFmtId="0" fontId="0" fillId="5" borderId="5" xfId="0" applyFill="1" applyBorder="1" applyAlignment="1">
      <alignment vertical="center"/>
    </xf>
    <xf numFmtId="0" fontId="0" fillId="0" borderId="4" xfId="0" applyBorder="1" applyAlignment="1">
      <alignment vertical="center" wrapText="1"/>
    </xf>
    <xf numFmtId="3" fontId="0" fillId="0" borderId="0" xfId="0" applyNumberFormat="1" applyBorder="1" applyAlignment="1">
      <alignment vertical="center"/>
    </xf>
    <xf numFmtId="3" fontId="0" fillId="0" borderId="5" xfId="0" applyNumberFormat="1" applyBorder="1" applyAlignment="1">
      <alignment vertical="center"/>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3" borderId="18" xfId="0"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3" fontId="0" fillId="0" borderId="21" xfId="0" applyNumberFormat="1" applyBorder="1"/>
    <xf numFmtId="3" fontId="0" fillId="0" borderId="22" xfId="0" applyNumberFormat="1" applyBorder="1"/>
    <xf numFmtId="3" fontId="0" fillId="0" borderId="23" xfId="0" applyNumberFormat="1" applyBorder="1"/>
    <xf numFmtId="3" fontId="0" fillId="3" borderId="21" xfId="0" applyNumberFormat="1" applyFill="1" applyBorder="1"/>
    <xf numFmtId="0" fontId="1" fillId="4" borderId="15" xfId="0" applyFont="1" applyFill="1" applyBorder="1" applyAlignment="1">
      <alignment vertical="center"/>
    </xf>
    <xf numFmtId="0" fontId="1" fillId="4" borderId="13" xfId="0" applyFont="1" applyFill="1" applyBorder="1" applyAlignment="1">
      <alignment vertical="center"/>
    </xf>
    <xf numFmtId="3" fontId="1" fillId="4" borderId="13" xfId="0" applyNumberFormat="1" applyFont="1" applyFill="1" applyBorder="1" applyAlignment="1">
      <alignment vertical="center"/>
    </xf>
    <xf numFmtId="3" fontId="0" fillId="4" borderId="13" xfId="0" applyNumberFormat="1" applyFill="1" applyBorder="1" applyAlignment="1">
      <alignment vertical="center"/>
    </xf>
    <xf numFmtId="0" fontId="0" fillId="4" borderId="13" xfId="0" applyFill="1" applyBorder="1" applyAlignment="1">
      <alignment vertical="center"/>
    </xf>
    <xf numFmtId="3" fontId="0" fillId="4" borderId="14" xfId="0" applyNumberFormat="1" applyFill="1" applyBorder="1" applyAlignment="1">
      <alignment vertical="center"/>
    </xf>
    <xf numFmtId="0" fontId="0" fillId="4" borderId="19" xfId="0" applyFill="1" applyBorder="1" applyAlignment="1">
      <alignment vertical="center"/>
    </xf>
    <xf numFmtId="3" fontId="0" fillId="3" borderId="24" xfId="0" applyNumberFormat="1" applyFill="1" applyBorder="1"/>
    <xf numFmtId="3" fontId="0" fillId="0" borderId="25" xfId="0" applyNumberFormat="1" applyBorder="1"/>
    <xf numFmtId="3" fontId="0" fillId="0" borderId="26" xfId="0" applyNumberFormat="1" applyBorder="1"/>
    <xf numFmtId="3" fontId="1" fillId="0" borderId="0" xfId="0" applyNumberFormat="1" applyFont="1" applyBorder="1"/>
    <xf numFmtId="0" fontId="1" fillId="0" borderId="16" xfId="0" applyFont="1" applyBorder="1" applyAlignment="1">
      <alignment vertical="center"/>
    </xf>
    <xf numFmtId="0" fontId="1" fillId="0" borderId="12" xfId="0" applyFont="1" applyBorder="1" applyAlignment="1">
      <alignment horizontal="center" vertical="center" wrapText="1"/>
    </xf>
    <xf numFmtId="0" fontId="1" fillId="0" borderId="17" xfId="0" applyFont="1" applyBorder="1" applyAlignment="1">
      <alignment horizontal="center" vertical="center" wrapText="1"/>
    </xf>
    <xf numFmtId="0" fontId="0" fillId="3" borderId="5" xfId="0" applyFill="1" applyBorder="1"/>
    <xf numFmtId="3" fontId="0" fillId="0" borderId="27" xfId="0" applyNumberFormat="1" applyBorder="1"/>
    <xf numFmtId="3" fontId="0" fillId="0" borderId="28" xfId="0" applyNumberFormat="1" applyBorder="1"/>
    <xf numFmtId="3" fontId="0" fillId="0" borderId="29" xfId="0" applyNumberFormat="1" applyBorder="1"/>
    <xf numFmtId="3" fontId="0" fillId="0" borderId="30" xfId="0" applyNumberFormat="1" applyBorder="1"/>
    <xf numFmtId="3" fontId="0" fillId="0" borderId="31" xfId="0" applyNumberFormat="1" applyBorder="1"/>
    <xf numFmtId="20" fontId="0" fillId="0" borderId="0" xfId="0" applyNumberFormat="1"/>
    <xf numFmtId="0" fontId="7"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11524</xdr:colOff>
      <xdr:row>0</xdr:row>
      <xdr:rowOff>0</xdr:rowOff>
    </xdr:from>
    <xdr:to>
      <xdr:col>7</xdr:col>
      <xdr:colOff>0</xdr:colOff>
      <xdr:row>37</xdr:row>
      <xdr:rowOff>57845</xdr:rowOff>
    </xdr:to>
    <xdr:pic>
      <xdr:nvPicPr>
        <xdr:cNvPr id="4" name="Grafik 3">
          <a:extLst>
            <a:ext uri="{FF2B5EF4-FFF2-40B4-BE49-F238E27FC236}">
              <a16:creationId xmlns:a16="http://schemas.microsoft.com/office/drawing/2014/main" id="{618F3C5D-B811-4AE3-B63E-3897445547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24" y="0"/>
          <a:ext cx="5255801" cy="6753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2:I54"/>
  <sheetViews>
    <sheetView tabSelected="1" view="pageBreakPreview" zoomScaleNormal="100" zoomScaleSheetLayoutView="100" workbookViewId="0">
      <selection activeCell="J15" sqref="J15"/>
    </sheetView>
  </sheetViews>
  <sheetFormatPr baseColWidth="10" defaultColWidth="10.81640625" defaultRowHeight="14.5" x14ac:dyDescent="0.35"/>
  <cols>
    <col min="1" max="1" width="10.81640625" customWidth="1"/>
  </cols>
  <sheetData>
    <row r="52" spans="1:9" ht="52" customHeight="1" x14ac:dyDescent="0.35">
      <c r="A52" s="87" t="s">
        <v>120</v>
      </c>
      <c r="B52" s="87"/>
      <c r="C52" s="87"/>
      <c r="D52" s="87"/>
      <c r="E52" s="87"/>
      <c r="F52" s="87"/>
      <c r="G52" s="87"/>
      <c r="H52" s="85"/>
      <c r="I52" s="85"/>
    </row>
    <row r="53" spans="1:9" ht="69" customHeight="1" x14ac:dyDescent="0.35">
      <c r="A53" s="87" t="s">
        <v>121</v>
      </c>
      <c r="B53" s="87"/>
      <c r="C53" s="87"/>
      <c r="D53" s="87"/>
      <c r="E53" s="87"/>
      <c r="F53" s="87"/>
      <c r="G53" s="87"/>
      <c r="H53" s="85"/>
      <c r="I53" s="85"/>
    </row>
    <row r="54" spans="1:9" ht="157" customHeight="1" x14ac:dyDescent="0.35">
      <c r="A54" s="88" t="s">
        <v>119</v>
      </c>
      <c r="B54" s="88"/>
      <c r="C54" s="88"/>
      <c r="D54" s="88"/>
      <c r="E54" s="88"/>
      <c r="F54" s="88"/>
      <c r="G54" s="88"/>
      <c r="H54" s="86"/>
      <c r="I54" s="86"/>
    </row>
  </sheetData>
  <mergeCells count="3">
    <mergeCell ref="A52:G52"/>
    <mergeCell ref="A53:G53"/>
    <mergeCell ref="A54:G5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3"/>
  <sheetViews>
    <sheetView showGridLines="0" topLeftCell="A27" zoomScale="85" zoomScaleNormal="85" workbookViewId="0">
      <selection activeCell="C38" sqref="C38"/>
    </sheetView>
  </sheetViews>
  <sheetFormatPr baseColWidth="10" defaultColWidth="8.81640625" defaultRowHeight="14.5" x14ac:dyDescent="0.35"/>
  <cols>
    <col min="1" max="1" width="39.81640625" customWidth="1"/>
    <col min="2" max="5" width="12.81640625" customWidth="1"/>
    <col min="6" max="6" width="68.54296875" customWidth="1"/>
  </cols>
  <sheetData>
    <row r="1" spans="1:11" ht="18" x14ac:dyDescent="0.35">
      <c r="A1" s="10" t="s">
        <v>0</v>
      </c>
      <c r="B1" s="11"/>
      <c r="C1" s="11"/>
      <c r="D1" s="11"/>
      <c r="E1" s="11"/>
      <c r="F1" s="12"/>
    </row>
    <row r="2" spans="1:11" ht="18" x14ac:dyDescent="0.35">
      <c r="A2" s="13" t="s">
        <v>1</v>
      </c>
      <c r="B2" s="14"/>
      <c r="C2" s="14"/>
      <c r="D2" s="14"/>
      <c r="E2" s="14"/>
      <c r="F2" s="15"/>
    </row>
    <row r="3" spans="1:11" ht="28" x14ac:dyDescent="0.35">
      <c r="A3" s="16" t="s">
        <v>2</v>
      </c>
      <c r="B3" s="17" t="s">
        <v>3</v>
      </c>
      <c r="C3" s="17" t="s">
        <v>6</v>
      </c>
      <c r="D3" s="17" t="s">
        <v>5</v>
      </c>
      <c r="E3" s="17" t="s">
        <v>4</v>
      </c>
      <c r="F3" s="18" t="s">
        <v>7</v>
      </c>
    </row>
    <row r="4" spans="1:11" x14ac:dyDescent="0.35">
      <c r="A4" s="27"/>
      <c r="B4" s="20"/>
      <c r="C4" s="20"/>
      <c r="D4" s="20"/>
      <c r="E4" s="20"/>
      <c r="F4" s="22"/>
    </row>
    <row r="5" spans="1:11" x14ac:dyDescent="0.35">
      <c r="A5" s="19" t="s">
        <v>8</v>
      </c>
      <c r="B5" s="20"/>
      <c r="C5" s="20"/>
      <c r="D5" s="20"/>
      <c r="E5" s="21">
        <f>+SUM(D6:D10)</f>
        <v>278</v>
      </c>
      <c r="F5" s="22"/>
    </row>
    <row r="6" spans="1:11" x14ac:dyDescent="0.35">
      <c r="A6" s="23" t="s">
        <v>9</v>
      </c>
      <c r="B6" s="24">
        <v>1</v>
      </c>
      <c r="C6" s="24">
        <v>20</v>
      </c>
      <c r="D6" s="24">
        <f>+B6*C6</f>
        <v>20</v>
      </c>
      <c r="E6" s="24"/>
      <c r="F6" s="25" t="s">
        <v>14</v>
      </c>
    </row>
    <row r="7" spans="1:11" x14ac:dyDescent="0.35">
      <c r="A7" s="23" t="s">
        <v>10</v>
      </c>
      <c r="B7" s="24">
        <v>6</v>
      </c>
      <c r="C7" s="24">
        <v>18</v>
      </c>
      <c r="D7" s="24">
        <f t="shared" ref="D7:D10" si="0">+B7*C7</f>
        <v>108</v>
      </c>
      <c r="E7" s="24"/>
      <c r="F7" s="25" t="s">
        <v>15</v>
      </c>
    </row>
    <row r="8" spans="1:11" x14ac:dyDescent="0.35">
      <c r="A8" s="23" t="s">
        <v>11</v>
      </c>
      <c r="B8" s="24">
        <v>6</v>
      </c>
      <c r="C8" s="24">
        <v>18</v>
      </c>
      <c r="D8" s="24">
        <f t="shared" si="0"/>
        <v>108</v>
      </c>
      <c r="E8" s="24"/>
      <c r="F8" s="25" t="s">
        <v>16</v>
      </c>
    </row>
    <row r="9" spans="1:11" ht="28" x14ac:dyDescent="0.35">
      <c r="A9" s="23" t="s">
        <v>12</v>
      </c>
      <c r="B9" s="24">
        <v>3</v>
      </c>
      <c r="C9" s="24">
        <v>12</v>
      </c>
      <c r="D9" s="24">
        <f t="shared" si="0"/>
        <v>36</v>
      </c>
      <c r="E9" s="24"/>
      <c r="F9" s="26" t="s">
        <v>17</v>
      </c>
    </row>
    <row r="10" spans="1:11" x14ac:dyDescent="0.35">
      <c r="A10" s="23" t="s">
        <v>13</v>
      </c>
      <c r="B10" s="24">
        <v>1</v>
      </c>
      <c r="C10" s="24">
        <v>6</v>
      </c>
      <c r="D10" s="24">
        <f t="shared" si="0"/>
        <v>6</v>
      </c>
      <c r="E10" s="24"/>
      <c r="F10" s="25" t="s">
        <v>18</v>
      </c>
    </row>
    <row r="11" spans="1:11" x14ac:dyDescent="0.35">
      <c r="A11" s="27"/>
      <c r="B11" s="20"/>
      <c r="C11" s="20"/>
      <c r="D11" s="20"/>
      <c r="E11" s="20"/>
      <c r="F11" s="22"/>
    </row>
    <row r="12" spans="1:11" x14ac:dyDescent="0.35">
      <c r="A12" s="19" t="s">
        <v>54</v>
      </c>
      <c r="B12" s="20"/>
      <c r="C12" s="20"/>
      <c r="D12" s="20"/>
      <c r="E12" s="21">
        <f>+SUM(D13:D20)</f>
        <v>156</v>
      </c>
      <c r="F12" s="22"/>
    </row>
    <row r="13" spans="1:11" ht="42" x14ac:dyDescent="0.35">
      <c r="A13" s="23" t="s">
        <v>19</v>
      </c>
      <c r="B13" s="24">
        <v>1</v>
      </c>
      <c r="C13" s="24">
        <v>20</v>
      </c>
      <c r="D13" s="24">
        <f t="shared" ref="D13:D20" si="1">+B13*C13</f>
        <v>20</v>
      </c>
      <c r="E13" s="24"/>
      <c r="F13" s="26" t="s">
        <v>23</v>
      </c>
    </row>
    <row r="14" spans="1:11" x14ac:dyDescent="0.35">
      <c r="A14" s="23" t="s">
        <v>20</v>
      </c>
      <c r="B14" s="24">
        <v>1</v>
      </c>
      <c r="C14" s="24">
        <v>24</v>
      </c>
      <c r="D14" s="24">
        <f t="shared" si="1"/>
        <v>24</v>
      </c>
      <c r="E14" s="24"/>
      <c r="F14" s="25" t="s">
        <v>24</v>
      </c>
    </row>
    <row r="15" spans="1:11" x14ac:dyDescent="0.35">
      <c r="A15" s="23" t="s">
        <v>117</v>
      </c>
      <c r="B15" s="24">
        <v>2</v>
      </c>
      <c r="C15" s="24">
        <v>16</v>
      </c>
      <c r="D15" s="24">
        <f t="shared" si="1"/>
        <v>32</v>
      </c>
      <c r="E15" s="24"/>
      <c r="F15" s="25" t="s">
        <v>25</v>
      </c>
      <c r="K15" s="84"/>
    </row>
    <row r="16" spans="1:11" x14ac:dyDescent="0.35">
      <c r="A16" s="23" t="s">
        <v>117</v>
      </c>
      <c r="B16" s="24">
        <v>1</v>
      </c>
      <c r="C16" s="24">
        <v>16</v>
      </c>
      <c r="D16" s="24">
        <f t="shared" si="1"/>
        <v>16</v>
      </c>
      <c r="E16" s="24"/>
      <c r="F16" s="25" t="s">
        <v>25</v>
      </c>
      <c r="K16" s="84"/>
    </row>
    <row r="17" spans="1:11" x14ac:dyDescent="0.35">
      <c r="A17" s="23" t="s">
        <v>117</v>
      </c>
      <c r="B17" s="24">
        <v>1</v>
      </c>
      <c r="C17" s="24">
        <v>16</v>
      </c>
      <c r="D17" s="24">
        <f t="shared" si="1"/>
        <v>16</v>
      </c>
      <c r="E17" s="24"/>
      <c r="F17" s="25" t="s">
        <v>25</v>
      </c>
      <c r="K17" s="84"/>
    </row>
    <row r="18" spans="1:11" x14ac:dyDescent="0.35">
      <c r="A18" s="23" t="s">
        <v>117</v>
      </c>
      <c r="B18" s="24">
        <v>1</v>
      </c>
      <c r="C18" s="24">
        <v>18</v>
      </c>
      <c r="D18" s="24">
        <f t="shared" si="1"/>
        <v>18</v>
      </c>
      <c r="E18" s="24"/>
      <c r="F18" s="25" t="s">
        <v>26</v>
      </c>
    </row>
    <row r="19" spans="1:11" x14ac:dyDescent="0.35">
      <c r="A19" s="23" t="s">
        <v>21</v>
      </c>
      <c r="B19" s="24">
        <v>1</v>
      </c>
      <c r="C19" s="24">
        <v>0</v>
      </c>
      <c r="D19" s="24">
        <f t="shared" si="1"/>
        <v>0</v>
      </c>
      <c r="E19" s="24"/>
      <c r="F19" s="25" t="s">
        <v>27</v>
      </c>
    </row>
    <row r="20" spans="1:11" x14ac:dyDescent="0.35">
      <c r="A20" s="23" t="s">
        <v>22</v>
      </c>
      <c r="B20" s="24">
        <v>1</v>
      </c>
      <c r="C20" s="24">
        <v>30</v>
      </c>
      <c r="D20" s="24">
        <f t="shared" si="1"/>
        <v>30</v>
      </c>
      <c r="E20" s="24"/>
      <c r="F20" s="25" t="s">
        <v>28</v>
      </c>
    </row>
    <row r="21" spans="1:11" x14ac:dyDescent="0.35">
      <c r="A21" s="27"/>
      <c r="B21" s="20"/>
      <c r="C21" s="20"/>
      <c r="D21" s="20"/>
      <c r="E21" s="20"/>
      <c r="F21" s="22"/>
    </row>
    <row r="22" spans="1:11" x14ac:dyDescent="0.35">
      <c r="A22" s="19" t="s">
        <v>29</v>
      </c>
      <c r="B22" s="20"/>
      <c r="C22" s="20"/>
      <c r="D22" s="20"/>
      <c r="E22" s="21">
        <f>+SUM(D23:D34)</f>
        <v>191</v>
      </c>
      <c r="F22" s="22"/>
    </row>
    <row r="23" spans="1:11" x14ac:dyDescent="0.35">
      <c r="A23" s="23" t="s">
        <v>30</v>
      </c>
      <c r="B23" s="24">
        <v>1</v>
      </c>
      <c r="C23" s="24">
        <v>24</v>
      </c>
      <c r="D23" s="24">
        <f t="shared" ref="D23:D34" si="2">+B23*C23</f>
        <v>24</v>
      </c>
      <c r="E23" s="24"/>
      <c r="F23" s="25" t="s">
        <v>41</v>
      </c>
    </row>
    <row r="24" spans="1:11" x14ac:dyDescent="0.35">
      <c r="A24" s="23" t="s">
        <v>31</v>
      </c>
      <c r="B24" s="24">
        <v>1</v>
      </c>
      <c r="C24" s="24">
        <v>12</v>
      </c>
      <c r="D24" s="24">
        <f t="shared" si="2"/>
        <v>12</v>
      </c>
      <c r="E24" s="24"/>
      <c r="F24" s="25"/>
    </row>
    <row r="25" spans="1:11" x14ac:dyDescent="0.35">
      <c r="A25" s="23" t="s">
        <v>32</v>
      </c>
      <c r="B25" s="24">
        <v>1</v>
      </c>
      <c r="C25" s="24">
        <v>16</v>
      </c>
      <c r="D25" s="24">
        <f t="shared" si="2"/>
        <v>16</v>
      </c>
      <c r="E25" s="24"/>
      <c r="F25" s="25" t="s">
        <v>42</v>
      </c>
    </row>
    <row r="26" spans="1:11" x14ac:dyDescent="0.35">
      <c r="A26" s="23" t="s">
        <v>33</v>
      </c>
      <c r="B26" s="24">
        <v>1</v>
      </c>
      <c r="C26" s="24">
        <v>6</v>
      </c>
      <c r="D26" s="24">
        <f t="shared" si="2"/>
        <v>6</v>
      </c>
      <c r="E26" s="24"/>
      <c r="F26" s="25"/>
    </row>
    <row r="27" spans="1:11" x14ac:dyDescent="0.35">
      <c r="A27" s="23" t="s">
        <v>34</v>
      </c>
      <c r="B27" s="24">
        <v>1</v>
      </c>
      <c r="C27" s="24">
        <v>20</v>
      </c>
      <c r="D27" s="24">
        <f t="shared" si="2"/>
        <v>20</v>
      </c>
      <c r="E27" s="24"/>
      <c r="F27" s="25" t="s">
        <v>43</v>
      </c>
    </row>
    <row r="28" spans="1:11" ht="28" x14ac:dyDescent="0.35">
      <c r="A28" s="23" t="s">
        <v>118</v>
      </c>
      <c r="B28" s="24">
        <v>1</v>
      </c>
      <c r="C28" s="24">
        <v>39</v>
      </c>
      <c r="D28" s="24">
        <f t="shared" si="2"/>
        <v>39</v>
      </c>
      <c r="E28" s="24"/>
      <c r="F28" s="26" t="s">
        <v>44</v>
      </c>
    </row>
    <row r="29" spans="1:11" x14ac:dyDescent="0.35">
      <c r="A29" s="23" t="s">
        <v>35</v>
      </c>
      <c r="B29" s="24">
        <v>1</v>
      </c>
      <c r="C29" s="24">
        <v>12</v>
      </c>
      <c r="D29" s="24">
        <f t="shared" si="2"/>
        <v>12</v>
      </c>
      <c r="E29" s="24"/>
      <c r="F29" s="25" t="s">
        <v>45</v>
      </c>
    </row>
    <row r="30" spans="1:11" x14ac:dyDescent="0.35">
      <c r="A30" s="23" t="s">
        <v>36</v>
      </c>
      <c r="B30" s="24">
        <v>4</v>
      </c>
      <c r="C30" s="24">
        <v>4</v>
      </c>
      <c r="D30" s="24">
        <f t="shared" si="2"/>
        <v>16</v>
      </c>
      <c r="E30" s="24"/>
      <c r="F30" s="25"/>
    </row>
    <row r="31" spans="1:11" x14ac:dyDescent="0.35">
      <c r="A31" s="23" t="s">
        <v>37</v>
      </c>
      <c r="B31" s="24">
        <v>4</v>
      </c>
      <c r="C31" s="24">
        <v>4</v>
      </c>
      <c r="D31" s="24">
        <f t="shared" si="2"/>
        <v>16</v>
      </c>
      <c r="E31" s="24"/>
      <c r="F31" s="25"/>
    </row>
    <row r="32" spans="1:11" x14ac:dyDescent="0.35">
      <c r="A32" s="28" t="s">
        <v>38</v>
      </c>
      <c r="B32" s="24">
        <v>1</v>
      </c>
      <c r="C32" s="24">
        <v>5</v>
      </c>
      <c r="D32" s="24">
        <f t="shared" si="2"/>
        <v>5</v>
      </c>
      <c r="E32" s="29"/>
      <c r="F32" s="30" t="s">
        <v>46</v>
      </c>
    </row>
    <row r="33" spans="1:6" x14ac:dyDescent="0.35">
      <c r="A33" s="28" t="s">
        <v>39</v>
      </c>
      <c r="B33" s="24">
        <v>1</v>
      </c>
      <c r="C33" s="24">
        <v>15</v>
      </c>
      <c r="D33" s="24">
        <f t="shared" si="2"/>
        <v>15</v>
      </c>
      <c r="E33" s="29"/>
      <c r="F33" s="30" t="s">
        <v>47</v>
      </c>
    </row>
    <row r="34" spans="1:6" x14ac:dyDescent="0.35">
      <c r="A34" s="28" t="s">
        <v>40</v>
      </c>
      <c r="B34" s="24">
        <v>1</v>
      </c>
      <c r="C34" s="24">
        <v>10</v>
      </c>
      <c r="D34" s="24">
        <f t="shared" si="2"/>
        <v>10</v>
      </c>
      <c r="E34" s="29"/>
      <c r="F34" s="30" t="s">
        <v>48</v>
      </c>
    </row>
    <row r="35" spans="1:6" x14ac:dyDescent="0.35">
      <c r="A35" s="31"/>
      <c r="B35" s="32"/>
      <c r="C35" s="32"/>
      <c r="D35" s="32"/>
      <c r="E35" s="32"/>
      <c r="F35" s="33"/>
    </row>
    <row r="36" spans="1:6" x14ac:dyDescent="0.35">
      <c r="A36" s="34" t="s">
        <v>49</v>
      </c>
      <c r="B36" s="32"/>
      <c r="C36" s="32"/>
      <c r="D36" s="32"/>
      <c r="E36" s="35">
        <f>+SUM(D37:D40)</f>
        <v>60</v>
      </c>
      <c r="F36" s="33"/>
    </row>
    <row r="37" spans="1:6" x14ac:dyDescent="0.35">
      <c r="A37" s="28" t="s">
        <v>50</v>
      </c>
      <c r="B37" s="24">
        <v>2</v>
      </c>
      <c r="C37" s="24">
        <v>6</v>
      </c>
      <c r="D37" s="24">
        <f t="shared" ref="D37:D40" si="3">+B37*C37</f>
        <v>12</v>
      </c>
      <c r="E37" s="29"/>
      <c r="F37" s="30"/>
    </row>
    <row r="38" spans="1:6" x14ac:dyDescent="0.35">
      <c r="A38" s="28" t="s">
        <v>51</v>
      </c>
      <c r="B38" s="24">
        <v>2</v>
      </c>
      <c r="C38" s="24">
        <v>8</v>
      </c>
      <c r="D38" s="24">
        <f t="shared" si="3"/>
        <v>16</v>
      </c>
      <c r="E38" s="29"/>
      <c r="F38" s="30"/>
    </row>
    <row r="39" spans="1:6" x14ac:dyDescent="0.35">
      <c r="A39" s="28" t="s">
        <v>52</v>
      </c>
      <c r="B39" s="24">
        <v>1</v>
      </c>
      <c r="C39" s="24">
        <v>20</v>
      </c>
      <c r="D39" s="24">
        <f t="shared" si="3"/>
        <v>20</v>
      </c>
      <c r="E39" s="29"/>
      <c r="F39" s="30"/>
    </row>
    <row r="40" spans="1:6" x14ac:dyDescent="0.35">
      <c r="A40" s="28" t="s">
        <v>53</v>
      </c>
      <c r="B40" s="24">
        <v>1</v>
      </c>
      <c r="C40" s="24">
        <v>12</v>
      </c>
      <c r="D40" s="24">
        <f t="shared" si="3"/>
        <v>12</v>
      </c>
      <c r="E40" s="29"/>
      <c r="F40" s="30"/>
    </row>
    <row r="41" spans="1:6" x14ac:dyDescent="0.35">
      <c r="A41" s="31"/>
      <c r="B41" s="32"/>
      <c r="C41" s="32"/>
      <c r="D41" s="32"/>
      <c r="E41" s="32"/>
      <c r="F41" s="33"/>
    </row>
    <row r="42" spans="1:6" ht="24" customHeight="1" x14ac:dyDescent="0.35">
      <c r="A42" s="38" t="s">
        <v>55</v>
      </c>
      <c r="B42" s="39"/>
      <c r="C42" s="39"/>
      <c r="D42" s="39"/>
      <c r="E42" s="39">
        <f>+SUM(E5:E41)</f>
        <v>685</v>
      </c>
      <c r="F42" s="40"/>
    </row>
    <row r="43" spans="1:6" ht="42.75" customHeight="1" thickBot="1" x14ac:dyDescent="0.4">
      <c r="A43" s="36" t="s">
        <v>56</v>
      </c>
      <c r="B43" s="37"/>
      <c r="C43" s="37"/>
      <c r="D43" s="37"/>
      <c r="E43" s="41">
        <f>+E42*1.57</f>
        <v>1075.45</v>
      </c>
      <c r="F43" s="42" t="s">
        <v>67</v>
      </c>
    </row>
  </sheetData>
  <pageMargins left="0.7" right="0.7" top="0.75" bottom="0.75" header="0.3" footer="0.3"/>
  <pageSetup paperSize="9" orientation="portrait" r:id="rId1"/>
  <headerFooter>
    <oddFooter>&amp;L&amp;"Arial,Standard"&amp;8Anhang zum Handbuch – Standortwahl und Raumbedarf – Modell_Berechnungen_RFP_Grundstück_Kosten V1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showGridLines="0" zoomScaleNormal="100" workbookViewId="0">
      <selection activeCell="B16" sqref="B16"/>
    </sheetView>
  </sheetViews>
  <sheetFormatPr baseColWidth="10" defaultColWidth="8.81640625" defaultRowHeight="14.5" x14ac:dyDescent="0.35"/>
  <cols>
    <col min="1" max="1" width="39.81640625" customWidth="1"/>
    <col min="2" max="4" width="12.81640625" customWidth="1"/>
    <col min="5" max="5" width="63" customWidth="1"/>
  </cols>
  <sheetData>
    <row r="1" spans="1:5" ht="18" x14ac:dyDescent="0.35">
      <c r="A1" s="10" t="s">
        <v>68</v>
      </c>
      <c r="B1" s="11"/>
      <c r="C1" s="11"/>
      <c r="D1" s="11"/>
      <c r="E1" s="12"/>
    </row>
    <row r="2" spans="1:5" ht="18" x14ac:dyDescent="0.35">
      <c r="A2" s="13" t="s">
        <v>1</v>
      </c>
      <c r="B2" s="14"/>
      <c r="C2" s="14"/>
      <c r="D2" s="14"/>
      <c r="E2" s="15"/>
    </row>
    <row r="3" spans="1:5" ht="28" x14ac:dyDescent="0.35">
      <c r="A3" s="16"/>
      <c r="B3" s="17" t="s">
        <v>69</v>
      </c>
      <c r="C3" s="17" t="s">
        <v>70</v>
      </c>
      <c r="D3" s="17" t="s">
        <v>71</v>
      </c>
      <c r="E3" s="18" t="s">
        <v>7</v>
      </c>
    </row>
    <row r="4" spans="1:5" x14ac:dyDescent="0.35">
      <c r="A4" s="27"/>
      <c r="B4" s="20"/>
      <c r="C4" s="20"/>
      <c r="D4" s="20"/>
      <c r="E4" s="22"/>
    </row>
    <row r="5" spans="1:5" x14ac:dyDescent="0.35">
      <c r="A5" s="23" t="s">
        <v>72</v>
      </c>
      <c r="B5" s="24">
        <v>1</v>
      </c>
      <c r="C5" s="43">
        <f>+PHC_RFP_Typ1!E43</f>
        <v>1075.45</v>
      </c>
      <c r="D5" s="43">
        <f>+C5*B5</f>
        <v>1075.45</v>
      </c>
      <c r="E5" s="25" t="s">
        <v>73</v>
      </c>
    </row>
    <row r="6" spans="1:5" x14ac:dyDescent="0.35">
      <c r="A6" s="23" t="s">
        <v>74</v>
      </c>
      <c r="B6" s="24"/>
      <c r="C6" s="24"/>
      <c r="D6" s="43">
        <f>4*50+4*50+4*21+4*21</f>
        <v>568</v>
      </c>
      <c r="E6" s="25" t="s">
        <v>75</v>
      </c>
    </row>
    <row r="7" spans="1:5" x14ac:dyDescent="0.35">
      <c r="A7" s="23" t="s">
        <v>76</v>
      </c>
      <c r="B7" s="24">
        <v>12</v>
      </c>
      <c r="C7" s="24">
        <v>25</v>
      </c>
      <c r="D7" s="43">
        <f>+C7*B7</f>
        <v>300</v>
      </c>
      <c r="E7" s="25" t="s">
        <v>78</v>
      </c>
    </row>
    <row r="8" spans="1:5" x14ac:dyDescent="0.35">
      <c r="A8" s="23" t="s">
        <v>77</v>
      </c>
      <c r="B8" s="24">
        <v>20</v>
      </c>
      <c r="C8" s="24">
        <v>25</v>
      </c>
      <c r="D8" s="43">
        <f>+C8*B8</f>
        <v>500</v>
      </c>
      <c r="E8" s="25" t="s">
        <v>79</v>
      </c>
    </row>
    <row r="9" spans="1:5" x14ac:dyDescent="0.35">
      <c r="A9" s="23" t="s">
        <v>80</v>
      </c>
      <c r="B9" s="24"/>
      <c r="C9" s="24"/>
      <c r="D9" s="43"/>
      <c r="E9" s="25" t="s">
        <v>81</v>
      </c>
    </row>
    <row r="10" spans="1:5" x14ac:dyDescent="0.35">
      <c r="A10" s="27"/>
      <c r="B10" s="20"/>
      <c r="C10" s="20"/>
      <c r="D10" s="20"/>
      <c r="E10" s="22"/>
    </row>
    <row r="11" spans="1:5" ht="16" thickBot="1" x14ac:dyDescent="0.4">
      <c r="A11" s="36" t="s">
        <v>82</v>
      </c>
      <c r="B11" s="37"/>
      <c r="C11" s="37"/>
      <c r="D11" s="41">
        <f>+SUM(D5:D9)</f>
        <v>2443.4499999999998</v>
      </c>
      <c r="E11" s="42"/>
    </row>
  </sheetData>
  <pageMargins left="0.7" right="0.7" top="0.75" bottom="0.75" header="0.3" footer="0.3"/>
  <pageSetup paperSize="9" orientation="portrait" r:id="rId1"/>
  <headerFooter>
    <oddFooter>&amp;L&amp;"Arial,Standard"&amp;8Anhang zum Handbuch – Standortwahl und Raumbedarf – Modell_Berechnungen_RFP_Grundstück_Kosten V1</oddFooter>
  </headerFooter>
  <ignoredErrors>
    <ignoredError sqref="D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
  <sheetViews>
    <sheetView showGridLines="0" zoomScaleNormal="100" workbookViewId="0">
      <selection activeCell="L27" sqref="L27"/>
    </sheetView>
  </sheetViews>
  <sheetFormatPr baseColWidth="10" defaultColWidth="8.81640625" defaultRowHeight="14.5" x14ac:dyDescent="0.35"/>
  <cols>
    <col min="1" max="1" width="34.54296875" bestFit="1" customWidth="1"/>
    <col min="2" max="2" width="2" customWidth="1"/>
    <col min="3" max="3" width="20.453125" customWidth="1"/>
    <col min="4" max="4" width="2" customWidth="1"/>
    <col min="5" max="5" width="20.453125" customWidth="1"/>
    <col min="6" max="6" width="2" customWidth="1"/>
    <col min="7" max="7" width="20.453125" customWidth="1"/>
    <col min="8" max="8" width="2" customWidth="1"/>
    <col min="9" max="9" width="20.453125" customWidth="1"/>
    <col min="10" max="10" width="2" customWidth="1"/>
    <col min="11" max="11" width="34.453125" customWidth="1"/>
  </cols>
  <sheetData>
    <row r="1" spans="1:11" ht="18" x14ac:dyDescent="0.35">
      <c r="A1" s="10" t="s">
        <v>84</v>
      </c>
      <c r="B1" s="44"/>
      <c r="C1" s="44"/>
      <c r="D1" s="44"/>
      <c r="E1" s="44"/>
      <c r="F1" s="44"/>
      <c r="G1" s="44"/>
      <c r="H1" s="44"/>
      <c r="I1" s="44"/>
      <c r="J1" s="44"/>
      <c r="K1" s="45"/>
    </row>
    <row r="2" spans="1:11" ht="18" x14ac:dyDescent="0.35">
      <c r="A2" s="13" t="s">
        <v>1</v>
      </c>
      <c r="B2" s="46"/>
      <c r="C2" s="47"/>
      <c r="D2" s="46"/>
      <c r="E2" s="47"/>
      <c r="F2" s="46"/>
      <c r="G2" s="46"/>
      <c r="H2" s="46"/>
      <c r="I2" s="46"/>
      <c r="J2" s="46"/>
      <c r="K2" s="48"/>
    </row>
    <row r="3" spans="1:11" ht="29" x14ac:dyDescent="0.35">
      <c r="A3" s="49" t="s">
        <v>108</v>
      </c>
      <c r="B3" s="2"/>
      <c r="C3" s="50">
        <f>ROUND(+PHC_RFP_Typ1!E43,0)</f>
        <v>1075</v>
      </c>
      <c r="D3" s="2" t="s">
        <v>104</v>
      </c>
      <c r="E3" s="50"/>
      <c r="F3" s="2"/>
      <c r="G3" s="2"/>
      <c r="H3" s="2"/>
      <c r="I3" s="2"/>
      <c r="J3" s="2"/>
      <c r="K3" s="4"/>
    </row>
    <row r="4" spans="1:11" x14ac:dyDescent="0.35">
      <c r="A4" s="5"/>
      <c r="B4" s="2"/>
      <c r="C4" s="50"/>
      <c r="D4" s="2"/>
      <c r="E4" s="50"/>
      <c r="F4" s="2"/>
      <c r="G4" s="2"/>
      <c r="H4" s="2"/>
      <c r="I4" s="2"/>
      <c r="J4" s="2"/>
      <c r="K4" s="4"/>
    </row>
    <row r="5" spans="1:11" x14ac:dyDescent="0.35">
      <c r="A5" s="5" t="s">
        <v>85</v>
      </c>
      <c r="B5" s="2"/>
      <c r="C5" s="50">
        <v>1550</v>
      </c>
      <c r="D5" s="2" t="s">
        <v>88</v>
      </c>
      <c r="E5" s="50"/>
      <c r="F5" s="2"/>
      <c r="G5" s="50"/>
      <c r="H5" s="2"/>
      <c r="I5" s="50"/>
      <c r="J5" s="2"/>
      <c r="K5" s="51"/>
    </row>
    <row r="6" spans="1:11" x14ac:dyDescent="0.35">
      <c r="A6" s="64" t="s">
        <v>86</v>
      </c>
      <c r="B6" s="65"/>
      <c r="C6" s="66">
        <v>1700</v>
      </c>
      <c r="D6" s="65" t="s">
        <v>88</v>
      </c>
      <c r="E6" s="67"/>
      <c r="F6" s="68"/>
      <c r="G6" s="69"/>
      <c r="H6" s="2"/>
      <c r="I6" s="50" t="s">
        <v>110</v>
      </c>
      <c r="J6" s="2"/>
      <c r="K6" s="51"/>
    </row>
    <row r="7" spans="1:11" x14ac:dyDescent="0.35">
      <c r="A7" s="5" t="s">
        <v>87</v>
      </c>
      <c r="B7" s="2"/>
      <c r="C7" s="50">
        <v>2150</v>
      </c>
      <c r="D7" s="2" t="s">
        <v>88</v>
      </c>
      <c r="E7" s="50"/>
      <c r="F7" s="2"/>
      <c r="G7" s="50"/>
      <c r="H7" s="2"/>
      <c r="I7" s="50"/>
      <c r="J7" s="2"/>
      <c r="K7" s="51"/>
    </row>
    <row r="8" spans="1:11" x14ac:dyDescent="0.35">
      <c r="A8" s="5"/>
      <c r="B8" s="2"/>
      <c r="C8" s="2"/>
      <c r="D8" s="2"/>
      <c r="E8" s="2"/>
      <c r="F8" s="2"/>
      <c r="G8" s="2"/>
      <c r="H8" s="2"/>
      <c r="I8" s="2"/>
      <c r="J8" s="2"/>
      <c r="K8" s="4"/>
    </row>
    <row r="9" spans="1:11" ht="29" x14ac:dyDescent="0.35">
      <c r="A9" s="75" t="s">
        <v>84</v>
      </c>
      <c r="B9" s="3"/>
      <c r="C9" s="76" t="s">
        <v>89</v>
      </c>
      <c r="D9" s="3"/>
      <c r="E9" s="76" t="s">
        <v>90</v>
      </c>
      <c r="F9" s="3"/>
      <c r="G9" s="76" t="s">
        <v>91</v>
      </c>
      <c r="H9" s="3"/>
      <c r="I9" s="76" t="s">
        <v>92</v>
      </c>
      <c r="J9" s="3"/>
      <c r="K9" s="77" t="s">
        <v>7</v>
      </c>
    </row>
    <row r="10" spans="1:11" x14ac:dyDescent="0.35">
      <c r="A10" s="5"/>
      <c r="B10" s="2"/>
      <c r="C10" s="52" t="s">
        <v>111</v>
      </c>
      <c r="D10" s="2"/>
      <c r="E10" s="52" t="s">
        <v>111</v>
      </c>
      <c r="F10" s="2"/>
      <c r="G10" s="52" t="s">
        <v>111</v>
      </c>
      <c r="H10" s="2"/>
      <c r="I10" s="52" t="s">
        <v>111</v>
      </c>
      <c r="J10" s="2"/>
      <c r="K10" s="53"/>
    </row>
    <row r="11" spans="1:11" x14ac:dyDescent="0.35">
      <c r="A11" s="57" t="s">
        <v>93</v>
      </c>
      <c r="B11" s="7"/>
      <c r="C11" s="82"/>
      <c r="D11" s="7"/>
      <c r="E11" s="60"/>
      <c r="F11" s="7"/>
      <c r="G11" s="60"/>
      <c r="H11" s="7"/>
      <c r="I11" s="63"/>
      <c r="J11" s="7"/>
      <c r="K11" s="71" t="s">
        <v>109</v>
      </c>
    </row>
    <row r="12" spans="1:11" x14ac:dyDescent="0.35">
      <c r="A12" s="58" t="s">
        <v>94</v>
      </c>
      <c r="B12" s="7"/>
      <c r="C12" s="83"/>
      <c r="D12" s="7"/>
      <c r="E12" s="61">
        <f>+(70000/1075)*C3</f>
        <v>70000</v>
      </c>
      <c r="F12" s="7"/>
      <c r="G12" s="61">
        <f>+E12</f>
        <v>70000</v>
      </c>
      <c r="H12" s="7"/>
      <c r="I12" s="61">
        <f>+G12</f>
        <v>70000</v>
      </c>
      <c r="J12" s="7"/>
      <c r="K12" s="72" t="s">
        <v>112</v>
      </c>
    </row>
    <row r="13" spans="1:11" x14ac:dyDescent="0.35">
      <c r="A13" s="70" t="s">
        <v>95</v>
      </c>
      <c r="B13" s="7"/>
      <c r="C13" s="61">
        <f>+(590000/1075)*C3</f>
        <v>590000</v>
      </c>
      <c r="D13" s="7"/>
      <c r="E13" s="61">
        <f>+C13</f>
        <v>590000</v>
      </c>
      <c r="F13" s="7"/>
      <c r="G13" s="61">
        <f>+E13</f>
        <v>590000</v>
      </c>
      <c r="H13" s="7"/>
      <c r="I13" s="61">
        <f t="shared" ref="I13:I20" si="0">+G13</f>
        <v>590000</v>
      </c>
      <c r="J13" s="7"/>
      <c r="K13" s="72" t="s">
        <v>113</v>
      </c>
    </row>
    <row r="14" spans="1:11" x14ac:dyDescent="0.35">
      <c r="A14" s="70" t="s">
        <v>96</v>
      </c>
      <c r="B14" s="7"/>
      <c r="C14" s="61">
        <f>+(640000/1075)*C3</f>
        <v>640000</v>
      </c>
      <c r="D14" s="7"/>
      <c r="E14" s="61">
        <f t="shared" ref="E14:G15" si="1">+C14</f>
        <v>640000</v>
      </c>
      <c r="F14" s="7"/>
      <c r="G14" s="61">
        <f t="shared" si="1"/>
        <v>640000</v>
      </c>
      <c r="H14" s="7"/>
      <c r="I14" s="61">
        <f t="shared" si="0"/>
        <v>640000</v>
      </c>
      <c r="J14" s="7"/>
      <c r="K14" s="72" t="s">
        <v>113</v>
      </c>
    </row>
    <row r="15" spans="1:11" x14ac:dyDescent="0.35">
      <c r="A15" s="70" t="s">
        <v>97</v>
      </c>
      <c r="B15" s="7"/>
      <c r="C15" s="61">
        <f>+(600000/1075)*C3</f>
        <v>600000</v>
      </c>
      <c r="D15" s="7"/>
      <c r="E15" s="61">
        <f t="shared" si="1"/>
        <v>600000</v>
      </c>
      <c r="F15" s="7"/>
      <c r="G15" s="61">
        <f t="shared" si="1"/>
        <v>600000</v>
      </c>
      <c r="H15" s="7"/>
      <c r="I15" s="61">
        <f t="shared" si="0"/>
        <v>600000</v>
      </c>
      <c r="J15" s="7"/>
      <c r="K15" s="72" t="s">
        <v>113</v>
      </c>
    </row>
    <row r="16" spans="1:11" x14ac:dyDescent="0.35">
      <c r="A16" s="58" t="s">
        <v>98</v>
      </c>
      <c r="B16" s="7"/>
      <c r="C16" s="79"/>
      <c r="D16" s="7"/>
      <c r="E16" s="61">
        <f>+(330000/1075)*C3</f>
        <v>330000</v>
      </c>
      <c r="F16" s="7"/>
      <c r="G16" s="61">
        <f>+E16</f>
        <v>330000</v>
      </c>
      <c r="H16" s="7"/>
      <c r="I16" s="61">
        <f t="shared" si="0"/>
        <v>330000</v>
      </c>
      <c r="J16" s="7"/>
      <c r="K16" s="72" t="s">
        <v>106</v>
      </c>
    </row>
    <row r="17" spans="1:11" x14ac:dyDescent="0.35">
      <c r="A17" s="58" t="s">
        <v>99</v>
      </c>
      <c r="B17" s="7"/>
      <c r="C17" s="80"/>
      <c r="D17" s="7"/>
      <c r="E17" s="61">
        <f>+(160000/1075)*C3</f>
        <v>160000</v>
      </c>
      <c r="F17" s="7"/>
      <c r="G17" s="61">
        <f>+E17</f>
        <v>160000</v>
      </c>
      <c r="H17" s="7"/>
      <c r="I17" s="61">
        <f t="shared" si="0"/>
        <v>160000</v>
      </c>
      <c r="J17" s="7"/>
      <c r="K17" s="72" t="s">
        <v>107</v>
      </c>
    </row>
    <row r="18" spans="1:11" x14ac:dyDescent="0.35">
      <c r="A18" s="58" t="s">
        <v>100</v>
      </c>
      <c r="B18" s="7"/>
      <c r="C18" s="80"/>
      <c r="D18" s="7"/>
      <c r="E18" s="79"/>
      <c r="F18" s="7"/>
      <c r="G18" s="61">
        <f>+E22*19.5%</f>
        <v>466050</v>
      </c>
      <c r="H18" s="7"/>
      <c r="I18" s="61">
        <f t="shared" si="0"/>
        <v>466050</v>
      </c>
      <c r="J18" s="7"/>
      <c r="K18" s="72"/>
    </row>
    <row r="19" spans="1:11" x14ac:dyDescent="0.35">
      <c r="A19" s="58" t="s">
        <v>105</v>
      </c>
      <c r="B19" s="7"/>
      <c r="C19" s="80"/>
      <c r="D19" s="7"/>
      <c r="E19" s="80"/>
      <c r="F19" s="7"/>
      <c r="G19" s="61">
        <f>+C22*5%</f>
        <v>91500</v>
      </c>
      <c r="H19" s="7"/>
      <c r="I19" s="61">
        <f t="shared" si="0"/>
        <v>91500</v>
      </c>
      <c r="J19" s="7"/>
      <c r="K19" s="72"/>
    </row>
    <row r="20" spans="1:11" x14ac:dyDescent="0.35">
      <c r="A20" s="59" t="s">
        <v>114</v>
      </c>
      <c r="B20" s="7"/>
      <c r="C20" s="81"/>
      <c r="D20" s="7"/>
      <c r="E20" s="81"/>
      <c r="F20" s="7"/>
      <c r="G20" s="62">
        <f>+C22*10%</f>
        <v>183000</v>
      </c>
      <c r="H20" s="7"/>
      <c r="I20" s="62">
        <f t="shared" si="0"/>
        <v>183000</v>
      </c>
      <c r="J20" s="7"/>
      <c r="K20" s="73"/>
    </row>
    <row r="21" spans="1:11" x14ac:dyDescent="0.35">
      <c r="A21" s="6"/>
      <c r="B21" s="7"/>
      <c r="C21" s="7"/>
      <c r="D21" s="7"/>
      <c r="E21" s="7"/>
      <c r="F21" s="7"/>
      <c r="G21" s="7"/>
      <c r="H21" s="7"/>
      <c r="I21" s="7"/>
      <c r="J21" s="7"/>
      <c r="K21" s="8"/>
    </row>
    <row r="22" spans="1:11" x14ac:dyDescent="0.35">
      <c r="A22" s="1" t="s">
        <v>116</v>
      </c>
      <c r="B22" s="9"/>
      <c r="C22" s="74">
        <f>+ROUND(SUM(C11:C20),-2)</f>
        <v>1830000</v>
      </c>
      <c r="D22" s="9"/>
      <c r="E22" s="74">
        <f>+ROUND(SUM(E11:E20),-2)</f>
        <v>2390000</v>
      </c>
      <c r="F22" s="9"/>
      <c r="G22" s="74">
        <f>+ROUND(SUM(G11:G20),-2)</f>
        <v>3130600</v>
      </c>
      <c r="H22" s="9"/>
      <c r="I22" s="74">
        <f>+ROUND(SUM(I11:I20),-2)</f>
        <v>3130600</v>
      </c>
      <c r="J22" s="7"/>
      <c r="K22" s="8" t="s">
        <v>101</v>
      </c>
    </row>
    <row r="23" spans="1:11" x14ac:dyDescent="0.35">
      <c r="A23" s="1" t="s">
        <v>115</v>
      </c>
      <c r="B23" s="9"/>
      <c r="C23" s="74">
        <f>+ROUND(C22/$C$3,-1)</f>
        <v>1700</v>
      </c>
      <c r="D23" s="9"/>
      <c r="E23" s="74">
        <f>+ROUND(E22/$C$3,-1)</f>
        <v>2220</v>
      </c>
      <c r="F23" s="9"/>
      <c r="G23" s="74">
        <f>+ROUND(G22/$C$3,-1)</f>
        <v>2910</v>
      </c>
      <c r="H23" s="9"/>
      <c r="I23" s="74">
        <f>+ROUND(I22/$C$3,-1)</f>
        <v>2910</v>
      </c>
      <c r="J23" s="7"/>
      <c r="K23" s="78" t="s">
        <v>102</v>
      </c>
    </row>
    <row r="24" spans="1:11" ht="15" thickBot="1" x14ac:dyDescent="0.4">
      <c r="A24" s="54"/>
      <c r="B24" s="55"/>
      <c r="C24" s="55"/>
      <c r="D24" s="55"/>
      <c r="E24" s="55"/>
      <c r="F24" s="55"/>
      <c r="G24" s="55"/>
      <c r="H24" s="55"/>
      <c r="I24" s="55"/>
      <c r="J24" s="55"/>
      <c r="K24" s="56" t="s">
        <v>103</v>
      </c>
    </row>
  </sheetData>
  <pageMargins left="0.7" right="0.7" top="0.75" bottom="0.75" header="0.3" footer="0.3"/>
  <pageSetup paperSize="9" orientation="portrait" r:id="rId1"/>
  <headerFooter>
    <oddFooter>&amp;L&amp;"Arial,Standard"&amp;8Anhang zum Handbuch – Standortwahl und Raumbedarf – Modell_Berechnungen_RFP_Grundstück_Kosten V1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0"/>
  <sheetViews>
    <sheetView showGridLines="0" zoomScale="85" zoomScaleNormal="85" workbookViewId="0">
      <selection activeCell="A26" sqref="A26"/>
    </sheetView>
  </sheetViews>
  <sheetFormatPr baseColWidth="10" defaultColWidth="8.81640625" defaultRowHeight="14.5" x14ac:dyDescent="0.35"/>
  <cols>
    <col min="1" max="1" width="39.81640625" customWidth="1"/>
    <col min="2" max="5" width="12.81640625" customWidth="1"/>
    <col min="6" max="6" width="68.54296875" customWidth="1"/>
  </cols>
  <sheetData>
    <row r="1" spans="1:6" ht="18" x14ac:dyDescent="0.35">
      <c r="A1" s="10" t="s">
        <v>0</v>
      </c>
      <c r="B1" s="11"/>
      <c r="C1" s="11"/>
      <c r="D1" s="11"/>
      <c r="E1" s="11"/>
      <c r="F1" s="12"/>
    </row>
    <row r="2" spans="1:6" ht="18" x14ac:dyDescent="0.35">
      <c r="A2" s="13" t="s">
        <v>57</v>
      </c>
      <c r="B2" s="14"/>
      <c r="C2" s="14"/>
      <c r="D2" s="14"/>
      <c r="E2" s="14"/>
      <c r="F2" s="15"/>
    </row>
    <row r="3" spans="1:6" ht="28" x14ac:dyDescent="0.35">
      <c r="A3" s="16" t="s">
        <v>2</v>
      </c>
      <c r="B3" s="17" t="s">
        <v>3</v>
      </c>
      <c r="C3" s="17" t="s">
        <v>6</v>
      </c>
      <c r="D3" s="17" t="s">
        <v>5</v>
      </c>
      <c r="E3" s="17" t="s">
        <v>4</v>
      </c>
      <c r="F3" s="18" t="s">
        <v>7</v>
      </c>
    </row>
    <row r="4" spans="1:6" x14ac:dyDescent="0.35">
      <c r="A4" s="27"/>
      <c r="B4" s="20"/>
      <c r="C4" s="20"/>
      <c r="D4" s="20"/>
      <c r="E4" s="20"/>
      <c r="F4" s="22"/>
    </row>
    <row r="5" spans="1:6" x14ac:dyDescent="0.35">
      <c r="A5" s="19" t="s">
        <v>8</v>
      </c>
      <c r="B5" s="20"/>
      <c r="C5" s="20"/>
      <c r="D5" s="20"/>
      <c r="E5" s="21">
        <f>+SUM(D6:D10)</f>
        <v>144</v>
      </c>
      <c r="F5" s="22"/>
    </row>
    <row r="6" spans="1:6" x14ac:dyDescent="0.35">
      <c r="A6" s="23" t="s">
        <v>9</v>
      </c>
      <c r="B6" s="24">
        <v>1</v>
      </c>
      <c r="C6" s="24">
        <v>18</v>
      </c>
      <c r="D6" s="24">
        <f>+B6*C6</f>
        <v>18</v>
      </c>
      <c r="E6" s="24"/>
      <c r="F6" s="25" t="s">
        <v>14</v>
      </c>
    </row>
    <row r="7" spans="1:6" x14ac:dyDescent="0.35">
      <c r="A7" s="23" t="s">
        <v>10</v>
      </c>
      <c r="B7" s="24">
        <v>3</v>
      </c>
      <c r="C7" s="24">
        <v>18</v>
      </c>
      <c r="D7" s="24">
        <f t="shared" ref="D7:D10" si="0">+B7*C7</f>
        <v>54</v>
      </c>
      <c r="E7" s="24"/>
      <c r="F7" s="25" t="s">
        <v>15</v>
      </c>
    </row>
    <row r="8" spans="1:6" ht="42" x14ac:dyDescent="0.35">
      <c r="A8" s="23" t="s">
        <v>11</v>
      </c>
      <c r="B8" s="24">
        <v>3</v>
      </c>
      <c r="C8" s="24">
        <v>16</v>
      </c>
      <c r="D8" s="24">
        <f t="shared" si="0"/>
        <v>48</v>
      </c>
      <c r="E8" s="24"/>
      <c r="F8" s="26" t="s">
        <v>58</v>
      </c>
    </row>
    <row r="9" spans="1:6" ht="28" x14ac:dyDescent="0.35">
      <c r="A9" s="23" t="s">
        <v>12</v>
      </c>
      <c r="B9" s="24">
        <v>1</v>
      </c>
      <c r="C9" s="24">
        <v>18</v>
      </c>
      <c r="D9" s="24">
        <f t="shared" si="0"/>
        <v>18</v>
      </c>
      <c r="E9" s="24"/>
      <c r="F9" s="26" t="s">
        <v>59</v>
      </c>
    </row>
    <row r="10" spans="1:6" x14ac:dyDescent="0.35">
      <c r="A10" s="23" t="s">
        <v>13</v>
      </c>
      <c r="B10" s="24">
        <v>1</v>
      </c>
      <c r="C10" s="24">
        <v>6</v>
      </c>
      <c r="D10" s="24">
        <f t="shared" si="0"/>
        <v>6</v>
      </c>
      <c r="E10" s="24"/>
      <c r="F10" s="25" t="s">
        <v>18</v>
      </c>
    </row>
    <row r="11" spans="1:6" x14ac:dyDescent="0.35">
      <c r="A11" s="27"/>
      <c r="B11" s="20"/>
      <c r="C11" s="20"/>
      <c r="D11" s="20"/>
      <c r="E11" s="20"/>
      <c r="F11" s="22"/>
    </row>
    <row r="12" spans="1:6" x14ac:dyDescent="0.35">
      <c r="A12" s="19" t="s">
        <v>54</v>
      </c>
      <c r="B12" s="20"/>
      <c r="C12" s="20"/>
      <c r="D12" s="20"/>
      <c r="E12" s="21">
        <f>+SUM(D13:D18)</f>
        <v>100</v>
      </c>
      <c r="F12" s="22"/>
    </row>
    <row r="13" spans="1:6" ht="42" x14ac:dyDescent="0.35">
      <c r="A13" s="23" t="s">
        <v>19</v>
      </c>
      <c r="B13" s="24">
        <v>1</v>
      </c>
      <c r="C13" s="24">
        <v>18</v>
      </c>
      <c r="D13" s="24">
        <f t="shared" ref="D13:D18" si="1">+B13*C13</f>
        <v>18</v>
      </c>
      <c r="E13" s="24"/>
      <c r="F13" s="26" t="s">
        <v>23</v>
      </c>
    </row>
    <row r="14" spans="1:6" x14ac:dyDescent="0.35">
      <c r="A14" s="23" t="s">
        <v>20</v>
      </c>
      <c r="B14" s="24">
        <v>1</v>
      </c>
      <c r="C14" s="24">
        <v>12</v>
      </c>
      <c r="D14" s="24">
        <f t="shared" si="1"/>
        <v>12</v>
      </c>
      <c r="E14" s="24"/>
      <c r="F14" s="25" t="s">
        <v>60</v>
      </c>
    </row>
    <row r="15" spans="1:6" x14ac:dyDescent="0.35">
      <c r="A15" s="23" t="s">
        <v>117</v>
      </c>
      <c r="B15" s="24">
        <v>2</v>
      </c>
      <c r="C15" s="24">
        <v>16</v>
      </c>
      <c r="D15" s="24">
        <f t="shared" si="1"/>
        <v>32</v>
      </c>
      <c r="E15" s="24"/>
      <c r="F15" s="25" t="s">
        <v>25</v>
      </c>
    </row>
    <row r="16" spans="1:6" x14ac:dyDescent="0.35">
      <c r="A16" s="23" t="s">
        <v>117</v>
      </c>
      <c r="B16" s="24">
        <v>1</v>
      </c>
      <c r="C16" s="24">
        <v>16</v>
      </c>
      <c r="D16" s="24">
        <f t="shared" si="1"/>
        <v>16</v>
      </c>
      <c r="E16" s="24"/>
      <c r="F16" s="25" t="s">
        <v>25</v>
      </c>
    </row>
    <row r="17" spans="1:6" x14ac:dyDescent="0.35">
      <c r="A17" s="23" t="s">
        <v>21</v>
      </c>
      <c r="B17" s="24">
        <v>1</v>
      </c>
      <c r="C17" s="24">
        <v>0</v>
      </c>
      <c r="D17" s="24">
        <f t="shared" si="1"/>
        <v>0</v>
      </c>
      <c r="E17" s="24"/>
      <c r="F17" s="25" t="s">
        <v>27</v>
      </c>
    </row>
    <row r="18" spans="1:6" x14ac:dyDescent="0.35">
      <c r="A18" s="23" t="s">
        <v>22</v>
      </c>
      <c r="B18" s="24">
        <v>1</v>
      </c>
      <c r="C18" s="24">
        <v>22</v>
      </c>
      <c r="D18" s="24">
        <f t="shared" si="1"/>
        <v>22</v>
      </c>
      <c r="E18" s="24"/>
      <c r="F18" s="25" t="s">
        <v>28</v>
      </c>
    </row>
    <row r="19" spans="1:6" x14ac:dyDescent="0.35">
      <c r="A19" s="27"/>
      <c r="B19" s="20"/>
      <c r="C19" s="20"/>
      <c r="D19" s="20"/>
      <c r="E19" s="20"/>
      <c r="F19" s="22"/>
    </row>
    <row r="20" spans="1:6" x14ac:dyDescent="0.35">
      <c r="A20" s="19" t="s">
        <v>29</v>
      </c>
      <c r="B20" s="20"/>
      <c r="C20" s="20"/>
      <c r="D20" s="20"/>
      <c r="E20" s="21">
        <f>+SUM(D21:D31)</f>
        <v>119</v>
      </c>
      <c r="F20" s="22"/>
    </row>
    <row r="21" spans="1:6" ht="28" x14ac:dyDescent="0.35">
      <c r="A21" s="23" t="s">
        <v>30</v>
      </c>
      <c r="B21" s="24">
        <v>1</v>
      </c>
      <c r="C21" s="24">
        <v>20</v>
      </c>
      <c r="D21" s="24">
        <f t="shared" ref="D21:D31" si="2">+B21*C21</f>
        <v>20</v>
      </c>
      <c r="E21" s="24"/>
      <c r="F21" s="26" t="s">
        <v>62</v>
      </c>
    </row>
    <row r="22" spans="1:6" x14ac:dyDescent="0.35">
      <c r="A22" s="23" t="s">
        <v>61</v>
      </c>
      <c r="B22" s="24">
        <v>1</v>
      </c>
      <c r="C22" s="24">
        <v>12</v>
      </c>
      <c r="D22" s="24">
        <f t="shared" si="2"/>
        <v>12</v>
      </c>
      <c r="E22" s="24"/>
      <c r="F22" s="25" t="s">
        <v>63</v>
      </c>
    </row>
    <row r="23" spans="1:6" x14ac:dyDescent="0.35">
      <c r="A23" s="23" t="s">
        <v>33</v>
      </c>
      <c r="B23" s="24">
        <v>1</v>
      </c>
      <c r="C23" s="24">
        <v>6</v>
      </c>
      <c r="D23" s="24">
        <f t="shared" si="2"/>
        <v>6</v>
      </c>
      <c r="E23" s="24"/>
      <c r="F23" s="25"/>
    </row>
    <row r="24" spans="1:6" x14ac:dyDescent="0.35">
      <c r="A24" s="23" t="s">
        <v>34</v>
      </c>
      <c r="B24" s="24">
        <v>1</v>
      </c>
      <c r="C24" s="24">
        <v>15</v>
      </c>
      <c r="D24" s="24">
        <f t="shared" si="2"/>
        <v>15</v>
      </c>
      <c r="E24" s="24"/>
      <c r="F24" s="25" t="s">
        <v>43</v>
      </c>
    </row>
    <row r="25" spans="1:6" ht="28" x14ac:dyDescent="0.35">
      <c r="A25" s="23" t="s">
        <v>118</v>
      </c>
      <c r="B25" s="24">
        <v>1</v>
      </c>
      <c r="C25" s="24">
        <v>20</v>
      </c>
      <c r="D25" s="24">
        <f t="shared" si="2"/>
        <v>20</v>
      </c>
      <c r="E25" s="24"/>
      <c r="F25" s="26" t="s">
        <v>65</v>
      </c>
    </row>
    <row r="26" spans="1:6" x14ac:dyDescent="0.35">
      <c r="A26" s="23" t="s">
        <v>35</v>
      </c>
      <c r="B26" s="24">
        <v>1</v>
      </c>
      <c r="C26" s="24">
        <v>8</v>
      </c>
      <c r="D26" s="24">
        <f t="shared" si="2"/>
        <v>8</v>
      </c>
      <c r="E26" s="24"/>
      <c r="F26" s="25" t="s">
        <v>45</v>
      </c>
    </row>
    <row r="27" spans="1:6" x14ac:dyDescent="0.35">
      <c r="A27" s="23" t="s">
        <v>36</v>
      </c>
      <c r="B27" s="24">
        <v>2</v>
      </c>
      <c r="C27" s="24">
        <v>4</v>
      </c>
      <c r="D27" s="24">
        <f t="shared" si="2"/>
        <v>8</v>
      </c>
      <c r="E27" s="24"/>
      <c r="F27" s="25"/>
    </row>
    <row r="28" spans="1:6" x14ac:dyDescent="0.35">
      <c r="A28" s="23" t="s">
        <v>37</v>
      </c>
      <c r="B28" s="24">
        <v>2</v>
      </c>
      <c r="C28" s="24">
        <v>4</v>
      </c>
      <c r="D28" s="24">
        <f t="shared" si="2"/>
        <v>8</v>
      </c>
      <c r="E28" s="24"/>
      <c r="F28" s="25"/>
    </row>
    <row r="29" spans="1:6" x14ac:dyDescent="0.35">
      <c r="A29" s="28" t="s">
        <v>38</v>
      </c>
      <c r="B29" s="24">
        <v>1</v>
      </c>
      <c r="C29" s="24">
        <v>5</v>
      </c>
      <c r="D29" s="24">
        <f t="shared" si="2"/>
        <v>5</v>
      </c>
      <c r="E29" s="29"/>
      <c r="F29" s="30" t="s">
        <v>46</v>
      </c>
    </row>
    <row r="30" spans="1:6" x14ac:dyDescent="0.35">
      <c r="A30" s="28" t="s">
        <v>39</v>
      </c>
      <c r="B30" s="24">
        <v>1</v>
      </c>
      <c r="C30" s="24">
        <v>10</v>
      </c>
      <c r="D30" s="24">
        <f t="shared" si="2"/>
        <v>10</v>
      </c>
      <c r="E30" s="29"/>
      <c r="F30" s="30" t="s">
        <v>48</v>
      </c>
    </row>
    <row r="31" spans="1:6" x14ac:dyDescent="0.35">
      <c r="A31" s="28" t="s">
        <v>40</v>
      </c>
      <c r="B31" s="24">
        <v>1</v>
      </c>
      <c r="C31" s="24">
        <v>7</v>
      </c>
      <c r="D31" s="24">
        <f t="shared" si="2"/>
        <v>7</v>
      </c>
      <c r="E31" s="29"/>
      <c r="F31" s="30" t="s">
        <v>64</v>
      </c>
    </row>
    <row r="32" spans="1:6" x14ac:dyDescent="0.35">
      <c r="A32" s="31"/>
      <c r="B32" s="32"/>
      <c r="C32" s="32"/>
      <c r="D32" s="32"/>
      <c r="E32" s="32"/>
      <c r="F32" s="33"/>
    </row>
    <row r="33" spans="1:6" x14ac:dyDescent="0.35">
      <c r="A33" s="34" t="s">
        <v>49</v>
      </c>
      <c r="B33" s="32"/>
      <c r="C33" s="32"/>
      <c r="D33" s="32"/>
      <c r="E33" s="35">
        <f>+SUM(D34:D37)</f>
        <v>37</v>
      </c>
      <c r="F33" s="33"/>
    </row>
    <row r="34" spans="1:6" x14ac:dyDescent="0.35">
      <c r="A34" s="28" t="s">
        <v>50</v>
      </c>
      <c r="B34" s="24">
        <v>1</v>
      </c>
      <c r="C34" s="24">
        <v>6</v>
      </c>
      <c r="D34" s="24">
        <f t="shared" ref="D34:D37" si="3">+B34*C34</f>
        <v>6</v>
      </c>
      <c r="E34" s="29"/>
      <c r="F34" s="30"/>
    </row>
    <row r="35" spans="1:6" x14ac:dyDescent="0.35">
      <c r="A35" s="28" t="s">
        <v>51</v>
      </c>
      <c r="B35" s="24">
        <v>1</v>
      </c>
      <c r="C35" s="24">
        <v>8</v>
      </c>
      <c r="D35" s="24">
        <f t="shared" si="3"/>
        <v>8</v>
      </c>
      <c r="E35" s="29"/>
      <c r="F35" s="30"/>
    </row>
    <row r="36" spans="1:6" x14ac:dyDescent="0.35">
      <c r="A36" s="28" t="s">
        <v>52</v>
      </c>
      <c r="B36" s="24">
        <v>1</v>
      </c>
      <c r="C36" s="24">
        <v>15</v>
      </c>
      <c r="D36" s="24">
        <f t="shared" si="3"/>
        <v>15</v>
      </c>
      <c r="E36" s="29"/>
      <c r="F36" s="30"/>
    </row>
    <row r="37" spans="1:6" x14ac:dyDescent="0.35">
      <c r="A37" s="28" t="s">
        <v>53</v>
      </c>
      <c r="B37" s="24">
        <v>1</v>
      </c>
      <c r="C37" s="24">
        <v>8</v>
      </c>
      <c r="D37" s="24">
        <f t="shared" si="3"/>
        <v>8</v>
      </c>
      <c r="E37" s="29"/>
      <c r="F37" s="30"/>
    </row>
    <row r="38" spans="1:6" x14ac:dyDescent="0.35">
      <c r="A38" s="31"/>
      <c r="B38" s="32"/>
      <c r="C38" s="32"/>
      <c r="D38" s="32"/>
      <c r="E38" s="32"/>
      <c r="F38" s="33"/>
    </row>
    <row r="39" spans="1:6" ht="24" customHeight="1" x14ac:dyDescent="0.35">
      <c r="A39" s="38" t="s">
        <v>55</v>
      </c>
      <c r="B39" s="39"/>
      <c r="C39" s="39"/>
      <c r="D39" s="39"/>
      <c r="E39" s="39">
        <f>+SUM(E5:E38)</f>
        <v>400</v>
      </c>
      <c r="F39" s="40"/>
    </row>
    <row r="40" spans="1:6" ht="42.75" customHeight="1" thickBot="1" x14ac:dyDescent="0.4">
      <c r="A40" s="36" t="s">
        <v>56</v>
      </c>
      <c r="B40" s="37"/>
      <c r="C40" s="37"/>
      <c r="D40" s="37"/>
      <c r="E40" s="41">
        <f>+E39*1.625</f>
        <v>650</v>
      </c>
      <c r="F40" s="42" t="s">
        <v>66</v>
      </c>
    </row>
  </sheetData>
  <pageMargins left="0.7" right="0.7" top="0.75" bottom="0.75" header="0.3" footer="0.3"/>
  <pageSetup paperSize="9" orientation="portrait" r:id="rId1"/>
  <headerFooter>
    <oddFooter>&amp;L&amp;"Arial,Standard"&amp;8Anhang zum Handbuch – Standortwahl und Raumbedarf – Modell_Berechnungen_RFP_Grundstück_Kosten V1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showGridLines="0" zoomScaleNormal="100" workbookViewId="0">
      <selection sqref="A1:E11"/>
    </sheetView>
  </sheetViews>
  <sheetFormatPr baseColWidth="10" defaultColWidth="8.81640625" defaultRowHeight="14.5" x14ac:dyDescent="0.35"/>
  <cols>
    <col min="1" max="1" width="39.81640625" customWidth="1"/>
    <col min="2" max="4" width="12.81640625" customWidth="1"/>
    <col min="5" max="5" width="63" customWidth="1"/>
  </cols>
  <sheetData>
    <row r="1" spans="1:5" ht="18" x14ac:dyDescent="0.35">
      <c r="A1" s="10" t="s">
        <v>68</v>
      </c>
      <c r="B1" s="11"/>
      <c r="C1" s="11"/>
      <c r="D1" s="11"/>
      <c r="E1" s="12"/>
    </row>
    <row r="2" spans="1:5" ht="18" x14ac:dyDescent="0.35">
      <c r="A2" s="13" t="s">
        <v>57</v>
      </c>
      <c r="B2" s="14"/>
      <c r="C2" s="14"/>
      <c r="D2" s="14"/>
      <c r="E2" s="15"/>
    </row>
    <row r="3" spans="1:5" ht="28" x14ac:dyDescent="0.35">
      <c r="A3" s="16"/>
      <c r="B3" s="17" t="s">
        <v>69</v>
      </c>
      <c r="C3" s="17" t="s">
        <v>70</v>
      </c>
      <c r="D3" s="17" t="s">
        <v>71</v>
      </c>
      <c r="E3" s="18" t="s">
        <v>7</v>
      </c>
    </row>
    <row r="4" spans="1:5" x14ac:dyDescent="0.35">
      <c r="A4" s="27"/>
      <c r="B4" s="20"/>
      <c r="C4" s="20"/>
      <c r="D4" s="20"/>
      <c r="E4" s="22"/>
    </row>
    <row r="5" spans="1:5" x14ac:dyDescent="0.35">
      <c r="A5" s="23" t="s">
        <v>72</v>
      </c>
      <c r="B5" s="24">
        <v>1</v>
      </c>
      <c r="C5" s="43">
        <v>650</v>
      </c>
      <c r="D5" s="43">
        <f>+C5*B5</f>
        <v>650</v>
      </c>
      <c r="E5" s="25" t="s">
        <v>83</v>
      </c>
    </row>
    <row r="6" spans="1:5" x14ac:dyDescent="0.35">
      <c r="A6" s="23" t="s">
        <v>74</v>
      </c>
      <c r="B6" s="24"/>
      <c r="C6" s="24"/>
      <c r="D6" s="43">
        <f>4*30+4*30+4*22+4*22</f>
        <v>416</v>
      </c>
      <c r="E6" s="25" t="s">
        <v>75</v>
      </c>
    </row>
    <row r="7" spans="1:5" x14ac:dyDescent="0.35">
      <c r="A7" s="23" t="s">
        <v>76</v>
      </c>
      <c r="B7" s="24">
        <v>8</v>
      </c>
      <c r="C7" s="24">
        <v>25</v>
      </c>
      <c r="D7" s="43">
        <f>+C7*B7</f>
        <v>200</v>
      </c>
      <c r="E7" s="25" t="s">
        <v>78</v>
      </c>
    </row>
    <row r="8" spans="1:5" x14ac:dyDescent="0.35">
      <c r="A8" s="23" t="s">
        <v>77</v>
      </c>
      <c r="B8" s="24">
        <v>12</v>
      </c>
      <c r="C8" s="24">
        <v>25</v>
      </c>
      <c r="D8" s="43">
        <f>+C8*B8</f>
        <v>300</v>
      </c>
      <c r="E8" s="25" t="s">
        <v>79</v>
      </c>
    </row>
    <row r="9" spans="1:5" x14ac:dyDescent="0.35">
      <c r="A9" s="23" t="s">
        <v>80</v>
      </c>
      <c r="B9" s="24"/>
      <c r="C9" s="24"/>
      <c r="D9" s="43"/>
      <c r="E9" s="25" t="s">
        <v>81</v>
      </c>
    </row>
    <row r="10" spans="1:5" x14ac:dyDescent="0.35">
      <c r="A10" s="27"/>
      <c r="B10" s="20"/>
      <c r="C10" s="20"/>
      <c r="D10" s="20"/>
      <c r="E10" s="22"/>
    </row>
    <row r="11" spans="1:5" ht="16" thickBot="1" x14ac:dyDescent="0.4">
      <c r="A11" s="36" t="s">
        <v>82</v>
      </c>
      <c r="B11" s="37"/>
      <c r="C11" s="37"/>
      <c r="D11" s="41">
        <f>+SUM(D5:D9)</f>
        <v>1566</v>
      </c>
      <c r="E11" s="42"/>
    </row>
  </sheetData>
  <pageMargins left="0.7" right="0.7" top="0.75" bottom="0.75" header="0.3" footer="0.3"/>
  <pageSetup paperSize="9" orientation="portrait" r:id="rId1"/>
  <headerFooter>
    <oddFooter>&amp;L&amp;"Arial,Standard"&amp;8Anhang zum Handbuch – Standortwahl und Raumbedarf – Modell_Berechnungen_RFP_Grundstück_Kosten V1</oddFooter>
  </headerFooter>
  <ignoredErrors>
    <ignoredError sqref="D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4"/>
  <sheetViews>
    <sheetView showGridLines="0" zoomScaleNormal="100" workbookViewId="0"/>
  </sheetViews>
  <sheetFormatPr baseColWidth="10" defaultColWidth="8.81640625" defaultRowHeight="14.5" x14ac:dyDescent="0.35"/>
  <cols>
    <col min="1" max="1" width="34.54296875" bestFit="1" customWidth="1"/>
    <col min="2" max="2" width="2" customWidth="1"/>
    <col min="3" max="3" width="20.453125" customWidth="1"/>
    <col min="4" max="4" width="2" customWidth="1"/>
    <col min="5" max="5" width="20.453125" customWidth="1"/>
    <col min="6" max="6" width="2" customWidth="1"/>
    <col min="7" max="7" width="20.453125" customWidth="1"/>
    <col min="8" max="8" width="2" customWidth="1"/>
    <col min="9" max="9" width="20.453125" customWidth="1"/>
    <col min="10" max="10" width="2" customWidth="1"/>
    <col min="11" max="11" width="33.54296875" customWidth="1"/>
  </cols>
  <sheetData>
    <row r="1" spans="1:11" ht="18" x14ac:dyDescent="0.35">
      <c r="A1" s="10" t="s">
        <v>84</v>
      </c>
      <c r="B1" s="44"/>
      <c r="C1" s="44"/>
      <c r="D1" s="44"/>
      <c r="E1" s="44"/>
      <c r="F1" s="44"/>
      <c r="G1" s="44"/>
      <c r="H1" s="44"/>
      <c r="I1" s="44"/>
      <c r="J1" s="44"/>
      <c r="K1" s="45"/>
    </row>
    <row r="2" spans="1:11" ht="18" x14ac:dyDescent="0.35">
      <c r="A2" s="13" t="s">
        <v>57</v>
      </c>
      <c r="B2" s="46"/>
      <c r="C2" s="47"/>
      <c r="D2" s="46"/>
      <c r="E2" s="47"/>
      <c r="F2" s="46"/>
      <c r="G2" s="46"/>
      <c r="H2" s="46"/>
      <c r="I2" s="46"/>
      <c r="J2" s="46"/>
      <c r="K2" s="48"/>
    </row>
    <row r="3" spans="1:11" ht="29" x14ac:dyDescent="0.35">
      <c r="A3" s="49" t="s">
        <v>108</v>
      </c>
      <c r="B3" s="2"/>
      <c r="C3" s="50">
        <f>ROUND(PHC_RFP_Typ2!E40,0)</f>
        <v>650</v>
      </c>
      <c r="D3" s="2" t="s">
        <v>104</v>
      </c>
      <c r="E3" s="50"/>
      <c r="F3" s="2"/>
      <c r="G3" s="2"/>
      <c r="H3" s="2"/>
      <c r="I3" s="2"/>
      <c r="J3" s="2"/>
      <c r="K3" s="4"/>
    </row>
    <row r="4" spans="1:11" x14ac:dyDescent="0.35">
      <c r="A4" s="5"/>
      <c r="B4" s="2"/>
      <c r="C4" s="50"/>
      <c r="D4" s="2"/>
      <c r="E4" s="50"/>
      <c r="F4" s="2"/>
      <c r="G4" s="2"/>
      <c r="H4" s="2"/>
      <c r="I4" s="2"/>
      <c r="J4" s="2"/>
      <c r="K4" s="4"/>
    </row>
    <row r="5" spans="1:11" x14ac:dyDescent="0.35">
      <c r="A5" s="5" t="s">
        <v>85</v>
      </c>
      <c r="B5" s="2"/>
      <c r="C5" s="50">
        <v>1550</v>
      </c>
      <c r="D5" s="2" t="s">
        <v>88</v>
      </c>
      <c r="E5" s="50"/>
      <c r="F5" s="2"/>
      <c r="G5" s="50"/>
      <c r="H5" s="2"/>
      <c r="I5" s="50"/>
      <c r="J5" s="2"/>
      <c r="K5" s="51"/>
    </row>
    <row r="6" spans="1:11" x14ac:dyDescent="0.35">
      <c r="A6" s="64" t="s">
        <v>86</v>
      </c>
      <c r="B6" s="65"/>
      <c r="C6" s="66">
        <v>1700</v>
      </c>
      <c r="D6" s="65" t="s">
        <v>88</v>
      </c>
      <c r="E6" s="67"/>
      <c r="F6" s="68"/>
      <c r="G6" s="69"/>
      <c r="H6" s="2"/>
      <c r="I6" s="50" t="s">
        <v>110</v>
      </c>
      <c r="J6" s="2"/>
      <c r="K6" s="51"/>
    </row>
    <row r="7" spans="1:11" x14ac:dyDescent="0.35">
      <c r="A7" s="5" t="s">
        <v>87</v>
      </c>
      <c r="B7" s="2"/>
      <c r="C7" s="50">
        <v>2150</v>
      </c>
      <c r="D7" s="2" t="s">
        <v>88</v>
      </c>
      <c r="E7" s="50"/>
      <c r="F7" s="2"/>
      <c r="G7" s="50"/>
      <c r="H7" s="2"/>
      <c r="I7" s="50"/>
      <c r="J7" s="2"/>
      <c r="K7" s="51"/>
    </row>
    <row r="8" spans="1:11" x14ac:dyDescent="0.35">
      <c r="A8" s="5"/>
      <c r="B8" s="2"/>
      <c r="C8" s="2"/>
      <c r="D8" s="2"/>
      <c r="E8" s="2"/>
      <c r="F8" s="2"/>
      <c r="G8" s="2"/>
      <c r="H8" s="2"/>
      <c r="I8" s="2"/>
      <c r="J8" s="2"/>
      <c r="K8" s="4"/>
    </row>
    <row r="9" spans="1:11" ht="29" x14ac:dyDescent="0.35">
      <c r="A9" s="75" t="s">
        <v>84</v>
      </c>
      <c r="B9" s="3"/>
      <c r="C9" s="76" t="s">
        <v>89</v>
      </c>
      <c r="D9" s="3"/>
      <c r="E9" s="76" t="s">
        <v>90</v>
      </c>
      <c r="F9" s="3"/>
      <c r="G9" s="76" t="s">
        <v>91</v>
      </c>
      <c r="H9" s="3"/>
      <c r="I9" s="76" t="s">
        <v>92</v>
      </c>
      <c r="J9" s="3"/>
      <c r="K9" s="77" t="s">
        <v>7</v>
      </c>
    </row>
    <row r="10" spans="1:11" x14ac:dyDescent="0.35">
      <c r="A10" s="5"/>
      <c r="B10" s="2"/>
      <c r="C10" s="52" t="s">
        <v>111</v>
      </c>
      <c r="D10" s="2"/>
      <c r="E10" s="52" t="s">
        <v>111</v>
      </c>
      <c r="F10" s="2"/>
      <c r="G10" s="52" t="s">
        <v>111</v>
      </c>
      <c r="H10" s="2"/>
      <c r="I10" s="52" t="s">
        <v>111</v>
      </c>
      <c r="J10" s="2"/>
      <c r="K10" s="53"/>
    </row>
    <row r="11" spans="1:11" x14ac:dyDescent="0.35">
      <c r="A11" s="57" t="s">
        <v>93</v>
      </c>
      <c r="B11" s="7"/>
      <c r="C11" s="82"/>
      <c r="D11" s="7"/>
      <c r="E11" s="60"/>
      <c r="F11" s="7"/>
      <c r="G11" s="60"/>
      <c r="H11" s="7"/>
      <c r="I11" s="63"/>
      <c r="J11" s="7"/>
      <c r="K11" s="71" t="s">
        <v>109</v>
      </c>
    </row>
    <row r="12" spans="1:11" x14ac:dyDescent="0.35">
      <c r="A12" s="58" t="s">
        <v>94</v>
      </c>
      <c r="B12" s="7"/>
      <c r="C12" s="83"/>
      <c r="D12" s="7"/>
      <c r="E12" s="61">
        <f>+(55000/650)*C3</f>
        <v>55000</v>
      </c>
      <c r="F12" s="7"/>
      <c r="G12" s="61">
        <f>+E12</f>
        <v>55000</v>
      </c>
      <c r="H12" s="7"/>
      <c r="I12" s="61">
        <f>+G12</f>
        <v>55000</v>
      </c>
      <c r="J12" s="7"/>
      <c r="K12" s="72" t="s">
        <v>112</v>
      </c>
    </row>
    <row r="13" spans="1:11" x14ac:dyDescent="0.35">
      <c r="A13" s="70" t="s">
        <v>95</v>
      </c>
      <c r="B13" s="7"/>
      <c r="C13" s="61">
        <f>+(355000/650)*C3</f>
        <v>355000</v>
      </c>
      <c r="D13" s="7"/>
      <c r="E13" s="61">
        <f>+C13</f>
        <v>355000</v>
      </c>
      <c r="F13" s="7"/>
      <c r="G13" s="61">
        <f>+E13</f>
        <v>355000</v>
      </c>
      <c r="H13" s="7"/>
      <c r="I13" s="61">
        <f t="shared" ref="I13:I20" si="0">+G13</f>
        <v>355000</v>
      </c>
      <c r="J13" s="7"/>
      <c r="K13" s="72" t="s">
        <v>113</v>
      </c>
    </row>
    <row r="14" spans="1:11" x14ac:dyDescent="0.35">
      <c r="A14" s="70" t="s">
        <v>96</v>
      </c>
      <c r="B14" s="7"/>
      <c r="C14" s="61">
        <f>+(390000/650)*C3</f>
        <v>390000</v>
      </c>
      <c r="D14" s="7"/>
      <c r="E14" s="61">
        <f t="shared" ref="E14:G15" si="1">+C14</f>
        <v>390000</v>
      </c>
      <c r="F14" s="7"/>
      <c r="G14" s="61">
        <f t="shared" si="1"/>
        <v>390000</v>
      </c>
      <c r="H14" s="7"/>
      <c r="I14" s="61">
        <f t="shared" si="0"/>
        <v>390000</v>
      </c>
      <c r="J14" s="7"/>
      <c r="K14" s="72" t="s">
        <v>113</v>
      </c>
    </row>
    <row r="15" spans="1:11" x14ac:dyDescent="0.35">
      <c r="A15" s="70" t="s">
        <v>97</v>
      </c>
      <c r="B15" s="7"/>
      <c r="C15" s="61">
        <f>+(360000/650)*C3</f>
        <v>360000</v>
      </c>
      <c r="D15" s="7"/>
      <c r="E15" s="61">
        <f t="shared" si="1"/>
        <v>360000</v>
      </c>
      <c r="F15" s="7"/>
      <c r="G15" s="61">
        <f t="shared" si="1"/>
        <v>360000</v>
      </c>
      <c r="H15" s="7"/>
      <c r="I15" s="61">
        <f t="shared" si="0"/>
        <v>360000</v>
      </c>
      <c r="J15" s="7"/>
      <c r="K15" s="72" t="s">
        <v>113</v>
      </c>
    </row>
    <row r="16" spans="1:11" x14ac:dyDescent="0.35">
      <c r="A16" s="58" t="s">
        <v>98</v>
      </c>
      <c r="B16" s="7"/>
      <c r="C16" s="79"/>
      <c r="D16" s="7"/>
      <c r="E16" s="61">
        <f>+(185000/650)*C3</f>
        <v>185000.00000000003</v>
      </c>
      <c r="F16" s="7"/>
      <c r="G16" s="61">
        <f>+E16</f>
        <v>185000.00000000003</v>
      </c>
      <c r="H16" s="7"/>
      <c r="I16" s="61">
        <f t="shared" si="0"/>
        <v>185000.00000000003</v>
      </c>
      <c r="J16" s="7"/>
      <c r="K16" s="72" t="s">
        <v>106</v>
      </c>
    </row>
    <row r="17" spans="1:11" x14ac:dyDescent="0.35">
      <c r="A17" s="58" t="s">
        <v>99</v>
      </c>
      <c r="B17" s="7"/>
      <c r="C17" s="80"/>
      <c r="D17" s="7"/>
      <c r="E17" s="61">
        <f>+(100000/650)*C3</f>
        <v>100000</v>
      </c>
      <c r="F17" s="7"/>
      <c r="G17" s="61">
        <f>+E17</f>
        <v>100000</v>
      </c>
      <c r="H17" s="7"/>
      <c r="I17" s="61">
        <f t="shared" si="0"/>
        <v>100000</v>
      </c>
      <c r="J17" s="7"/>
      <c r="K17" s="72" t="s">
        <v>107</v>
      </c>
    </row>
    <row r="18" spans="1:11" x14ac:dyDescent="0.35">
      <c r="A18" s="58" t="s">
        <v>100</v>
      </c>
      <c r="B18" s="7"/>
      <c r="C18" s="80"/>
      <c r="D18" s="7"/>
      <c r="E18" s="79"/>
      <c r="F18" s="7"/>
      <c r="G18" s="61">
        <f>+E22*19.5%</f>
        <v>281775</v>
      </c>
      <c r="H18" s="7"/>
      <c r="I18" s="61">
        <f t="shared" si="0"/>
        <v>281775</v>
      </c>
      <c r="J18" s="7"/>
      <c r="K18" s="72"/>
    </row>
    <row r="19" spans="1:11" x14ac:dyDescent="0.35">
      <c r="A19" s="58" t="s">
        <v>105</v>
      </c>
      <c r="B19" s="7"/>
      <c r="C19" s="80"/>
      <c r="D19" s="7"/>
      <c r="E19" s="80"/>
      <c r="F19" s="7"/>
      <c r="G19" s="61">
        <f>+C22*5%</f>
        <v>55250</v>
      </c>
      <c r="H19" s="7"/>
      <c r="I19" s="61">
        <f t="shared" si="0"/>
        <v>55250</v>
      </c>
      <c r="J19" s="7"/>
      <c r="K19" s="72"/>
    </row>
    <row r="20" spans="1:11" x14ac:dyDescent="0.35">
      <c r="A20" s="59" t="s">
        <v>114</v>
      </c>
      <c r="B20" s="7"/>
      <c r="C20" s="81"/>
      <c r="D20" s="7"/>
      <c r="E20" s="81"/>
      <c r="F20" s="7"/>
      <c r="G20" s="62">
        <f>+C22*10%</f>
        <v>110500</v>
      </c>
      <c r="H20" s="7"/>
      <c r="I20" s="62">
        <f t="shared" si="0"/>
        <v>110500</v>
      </c>
      <c r="J20" s="7"/>
      <c r="K20" s="73"/>
    </row>
    <row r="21" spans="1:11" x14ac:dyDescent="0.35">
      <c r="A21" s="6"/>
      <c r="B21" s="7"/>
      <c r="C21" s="7"/>
      <c r="D21" s="7"/>
      <c r="E21" s="7"/>
      <c r="F21" s="7"/>
      <c r="G21" s="7"/>
      <c r="H21" s="7"/>
      <c r="I21" s="7"/>
      <c r="J21" s="7"/>
      <c r="K21" s="8"/>
    </row>
    <row r="22" spans="1:11" x14ac:dyDescent="0.35">
      <c r="A22" s="1" t="s">
        <v>116</v>
      </c>
      <c r="B22" s="9"/>
      <c r="C22" s="74">
        <f>+ROUND(SUM(C11:C20),-2)</f>
        <v>1105000</v>
      </c>
      <c r="D22" s="9"/>
      <c r="E22" s="74">
        <f>+ROUND(SUM(E11:E20),-2)</f>
        <v>1445000</v>
      </c>
      <c r="F22" s="9"/>
      <c r="G22" s="74">
        <f>+ROUND(SUM(G11:G20),-2)</f>
        <v>1892500</v>
      </c>
      <c r="H22" s="9"/>
      <c r="I22" s="74">
        <f>+ROUND(SUM(I11:I20),-2)</f>
        <v>1892500</v>
      </c>
      <c r="J22" s="7"/>
      <c r="K22" s="8" t="s">
        <v>101</v>
      </c>
    </row>
    <row r="23" spans="1:11" x14ac:dyDescent="0.35">
      <c r="A23" s="1" t="s">
        <v>115</v>
      </c>
      <c r="B23" s="9"/>
      <c r="C23" s="74">
        <f>+ROUND(C22/$C$3,-1)</f>
        <v>1700</v>
      </c>
      <c r="D23" s="9"/>
      <c r="E23" s="74">
        <f>+ROUND(E22/$C$3,-1)</f>
        <v>2220</v>
      </c>
      <c r="F23" s="9"/>
      <c r="G23" s="74">
        <f>+ROUND(G22/$C$3,-1)</f>
        <v>2910</v>
      </c>
      <c r="H23" s="9"/>
      <c r="I23" s="74">
        <f>+ROUND(I22/$C$3,-1)</f>
        <v>2910</v>
      </c>
      <c r="J23" s="7"/>
      <c r="K23" s="78" t="s">
        <v>102</v>
      </c>
    </row>
    <row r="24" spans="1:11" ht="15" thickBot="1" x14ac:dyDescent="0.4">
      <c r="A24" s="54"/>
      <c r="B24" s="55"/>
      <c r="C24" s="55"/>
      <c r="D24" s="55"/>
      <c r="E24" s="55"/>
      <c r="F24" s="55"/>
      <c r="G24" s="55"/>
      <c r="H24" s="55"/>
      <c r="I24" s="55"/>
      <c r="J24" s="55"/>
      <c r="K24" s="56" t="s">
        <v>103</v>
      </c>
    </row>
  </sheetData>
  <pageMargins left="0.7" right="0.7" top="0.75" bottom="0.75" header="0.3" footer="0.3"/>
  <pageSetup paperSize="9" orientation="portrait" r:id="rId1"/>
  <headerFooter>
    <oddFooter>&amp;L&amp;"Arial,Standard"&amp;8Anhang zum Handbuch – Standortwahl und Raumbedarf – Modell_Berechnungen_RFP_Grundstück_Kosten V1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Impressum</vt:lpstr>
      <vt:lpstr>PHC_RFP_Typ1</vt:lpstr>
      <vt:lpstr>PHC_Grundstück_Typ1</vt:lpstr>
      <vt:lpstr>PHC_Kostenschätzung_Typ1</vt:lpstr>
      <vt:lpstr>PHC_RFP_Typ2</vt:lpstr>
      <vt:lpstr>PHC_Grundstück_Typ2</vt:lpstr>
      <vt:lpstr>PHC_Kostenschätzung_Typ2</vt:lpstr>
      <vt:lpstr>Impressum!Druckbereich</vt:lpstr>
    </vt:vector>
  </TitlesOfParts>
  <Company>Deloitte Touche Tohmatsu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Gretzl, Christoph (AT - Vienna)</dc:creator>
  <cp:lastModifiedBy>Stephanie Hussmann</cp:lastModifiedBy>
  <dcterms:created xsi:type="dcterms:W3CDTF">2018-10-04T07:28:50Z</dcterms:created>
  <dcterms:modified xsi:type="dcterms:W3CDTF">2022-09-06T09:29:30Z</dcterms:modified>
</cp:coreProperties>
</file>